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PEREZ\Desktop\"/>
    </mc:Choice>
  </mc:AlternateContent>
  <xr:revisionPtr revIDLastSave="0" documentId="13_ncr:1_{0E438974-2267-442A-BAC7-C59EE993890C}" xr6:coauthVersionLast="47" xr6:coauthVersionMax="47" xr10:uidLastSave="{00000000-0000-0000-0000-000000000000}"/>
  <bookViews>
    <workbookView xWindow="-120" yWindow="-120" windowWidth="29040" windowHeight="15720" xr2:uid="{4BF8FE89-C5D8-4C6A-9893-628DC5F49C24}"/>
  </bookViews>
  <sheets>
    <sheet name="Hoja1" sheetId="1" r:id="rId1"/>
  </sheets>
  <definedNames>
    <definedName name="_xlnm._FilterDatabase" localSheetId="0" hidden="1">Hoja1!$B$1:$M$500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41" i="1" l="1"/>
  <c r="L540" i="1"/>
  <c r="L539" i="1"/>
  <c r="L538" i="1"/>
  <c r="J537" i="1"/>
  <c r="L537" i="1" s="1"/>
  <c r="L536" i="1"/>
  <c r="J535" i="1"/>
  <c r="L535" i="1" s="1"/>
  <c r="L534" i="1"/>
  <c r="L533" i="1"/>
  <c r="L532" i="1"/>
  <c r="L531" i="1"/>
  <c r="L530" i="1"/>
  <c r="L529" i="1"/>
  <c r="J339" i="1" l="1"/>
  <c r="L339" i="1" s="1"/>
  <c r="L442" i="1"/>
  <c r="L441" i="1"/>
  <c r="L440" i="1"/>
  <c r="L439" i="1"/>
  <c r="L438" i="1"/>
  <c r="L329" i="1"/>
  <c r="L328" i="1"/>
  <c r="L327" i="1"/>
  <c r="L76" i="1"/>
  <c r="L437" i="1"/>
  <c r="L340" i="1"/>
  <c r="L326" i="1"/>
  <c r="L325" i="1"/>
  <c r="L324" i="1"/>
  <c r="L127" i="1"/>
  <c r="L126" i="1"/>
  <c r="L125" i="1"/>
  <c r="L98" i="1"/>
  <c r="L75" i="1"/>
  <c r="L74" i="1"/>
  <c r="L73" i="1"/>
  <c r="L72" i="1"/>
  <c r="L454" i="1"/>
  <c r="L455" i="1"/>
  <c r="L456" i="1"/>
  <c r="L457" i="1"/>
  <c r="L458" i="1"/>
  <c r="L470" i="1"/>
  <c r="L469" i="1"/>
  <c r="L452" i="1"/>
  <c r="L450" i="1"/>
  <c r="L436" i="1"/>
  <c r="L435" i="1"/>
  <c r="L426" i="1"/>
  <c r="L417" i="1"/>
  <c r="L416" i="1"/>
  <c r="L414" i="1"/>
  <c r="L380" i="1"/>
  <c r="L373" i="1"/>
  <c r="L371" i="1"/>
  <c r="L370" i="1"/>
  <c r="J434" i="1"/>
  <c r="L434" i="1" s="1"/>
  <c r="J433" i="1"/>
  <c r="L433" i="1" s="1"/>
  <c r="J336" i="1"/>
  <c r="J187" i="1"/>
  <c r="L187" i="1" s="1"/>
  <c r="J186" i="1"/>
  <c r="L186" i="1" s="1"/>
  <c r="J185" i="1"/>
  <c r="L185" i="1" s="1"/>
  <c r="J152" i="1"/>
  <c r="L152" i="1" s="1"/>
  <c r="L77" i="1"/>
  <c r="L78" i="1"/>
  <c r="L97" i="1"/>
  <c r="L142" i="1"/>
  <c r="L153" i="1"/>
  <c r="L208" i="1"/>
  <c r="L211" i="1"/>
  <c r="L232" i="1"/>
  <c r="L336" i="1"/>
  <c r="L337" i="1"/>
  <c r="L338" i="1"/>
  <c r="L427" i="1"/>
  <c r="L428" i="1"/>
  <c r="L467" i="1"/>
  <c r="L468" i="1"/>
  <c r="L141" i="1"/>
  <c r="L140" i="1"/>
  <c r="L139" i="1"/>
  <c r="J139" i="1"/>
  <c r="L138" i="1"/>
  <c r="L137" i="1"/>
  <c r="L136" i="1"/>
  <c r="L135" i="1"/>
  <c r="L134" i="1"/>
  <c r="L133" i="1"/>
  <c r="L132" i="1"/>
  <c r="L131" i="1"/>
  <c r="L130" i="1"/>
  <c r="L129" i="1"/>
  <c r="J354" i="1"/>
  <c r="J353" i="1"/>
  <c r="J352" i="1"/>
  <c r="J362" i="1"/>
  <c r="J351" i="1"/>
  <c r="J361" i="1" l="1"/>
  <c r="L361" i="1" s="1"/>
  <c r="L360" i="1"/>
  <c r="L323" i="1"/>
  <c r="L351" i="1"/>
  <c r="L362" i="1"/>
  <c r="L352" i="1"/>
  <c r="L353" i="1"/>
  <c r="L354" i="1"/>
  <c r="L128" i="1"/>
  <c r="J359" i="1"/>
  <c r="L359" i="1" s="1"/>
  <c r="L350" i="1"/>
  <c r="L349" i="1"/>
  <c r="J321" i="1"/>
  <c r="J154" i="1"/>
  <c r="L154" i="1" s="1"/>
  <c r="L528" i="1"/>
  <c r="K526" i="1"/>
  <c r="L526" i="1" s="1"/>
  <c r="K395" i="1"/>
  <c r="L388" i="1"/>
  <c r="L378" i="1"/>
  <c r="L389" i="1"/>
  <c r="L390" i="1"/>
  <c r="L391" i="1"/>
  <c r="L425" i="1"/>
  <c r="L523" i="1"/>
  <c r="L524" i="1"/>
  <c r="L525" i="1"/>
  <c r="L392" i="1"/>
  <c r="L393" i="1"/>
  <c r="L394" i="1"/>
  <c r="L395" i="1"/>
  <c r="L396" i="1"/>
  <c r="L527" i="1"/>
  <c r="L346" i="1"/>
  <c r="L347" i="1"/>
  <c r="L321" i="1"/>
  <c r="L348" i="1"/>
  <c r="J388" i="1"/>
  <c r="L387" i="1"/>
  <c r="L386" i="1"/>
  <c r="J308" i="1"/>
  <c r="L308" i="1" s="1"/>
  <c r="L182" i="1"/>
  <c r="L269" i="1"/>
  <c r="L270" i="1"/>
  <c r="L309" i="1"/>
  <c r="L310" i="1"/>
  <c r="L311" i="1"/>
  <c r="L317" i="1"/>
  <c r="L318" i="1"/>
  <c r="L345" i="1"/>
  <c r="L319" i="1"/>
  <c r="L320" i="1"/>
  <c r="J169" i="1"/>
  <c r="L169" i="1" s="1"/>
  <c r="L168" i="1"/>
  <c r="L522" i="1"/>
  <c r="L521" i="1"/>
  <c r="L520" i="1"/>
  <c r="K519" i="1"/>
  <c r="L519" i="1" s="1"/>
  <c r="L514" i="1"/>
  <c r="L515" i="1"/>
  <c r="L516" i="1"/>
  <c r="L517" i="1"/>
  <c r="L518" i="1"/>
  <c r="J513" i="1"/>
  <c r="L513" i="1" s="1"/>
  <c r="L512" i="1"/>
  <c r="J512" i="1"/>
  <c r="J511" i="1"/>
  <c r="L511" i="1" s="1"/>
  <c r="J509" i="1"/>
  <c r="L509" i="1" s="1"/>
  <c r="J508" i="1"/>
  <c r="L508" i="1" s="1"/>
  <c r="L510" i="1"/>
  <c r="J507" i="1"/>
  <c r="L507" i="1" s="1"/>
  <c r="J505" i="1"/>
  <c r="L505" i="1" s="1"/>
  <c r="J503" i="1"/>
  <c r="L503" i="1" s="1"/>
  <c r="J501" i="1"/>
  <c r="L501" i="1" s="1"/>
  <c r="J500" i="1"/>
  <c r="L500" i="1" s="1"/>
  <c r="J499" i="1"/>
  <c r="L499" i="1" s="1"/>
  <c r="J498" i="1"/>
  <c r="L498" i="1" s="1"/>
  <c r="J497" i="1"/>
  <c r="L497" i="1" s="1"/>
  <c r="L495" i="1"/>
  <c r="L496" i="1"/>
  <c r="L502" i="1"/>
  <c r="L504" i="1"/>
  <c r="L506" i="1"/>
  <c r="J494" i="1"/>
  <c r="L494" i="1" s="1"/>
  <c r="J493" i="1"/>
  <c r="L493" i="1" s="1"/>
  <c r="J492" i="1"/>
  <c r="L492" i="1" s="1"/>
  <c r="J488" i="1"/>
  <c r="J465" i="1"/>
  <c r="L465" i="1" s="1"/>
  <c r="L480" i="1"/>
  <c r="L481" i="1"/>
  <c r="L482" i="1"/>
  <c r="L483" i="1"/>
  <c r="L484" i="1"/>
  <c r="L485" i="1"/>
  <c r="L486" i="1"/>
  <c r="L487" i="1"/>
  <c r="L488" i="1"/>
  <c r="L489" i="1"/>
  <c r="L490" i="1"/>
  <c r="L491" i="1"/>
  <c r="J464" i="1"/>
  <c r="L464" i="1" s="1"/>
  <c r="L449" i="1"/>
  <c r="J462" i="1"/>
  <c r="J461" i="1"/>
  <c r="L461" i="1" s="1"/>
  <c r="L460" i="1"/>
  <c r="L462" i="1"/>
  <c r="L463" i="1"/>
  <c r="J459" i="1"/>
  <c r="L459" i="1" s="1"/>
  <c r="K466" i="1"/>
  <c r="L466" i="1" s="1"/>
  <c r="L476" i="1"/>
  <c r="L477" i="1"/>
  <c r="L478" i="1"/>
  <c r="L453" i="1"/>
  <c r="L479" i="1"/>
  <c r="L473" i="1"/>
  <c r="L474" i="1"/>
  <c r="J472" i="1"/>
  <c r="L472" i="1" s="1"/>
  <c r="J475" i="1"/>
  <c r="L475" i="1" s="1"/>
  <c r="L451" i="1"/>
  <c r="L471" i="1"/>
  <c r="J448" i="1"/>
  <c r="L448" i="1" s="1"/>
  <c r="L410" i="1"/>
  <c r="L447" i="1"/>
  <c r="L446" i="1"/>
  <c r="J424" i="1"/>
  <c r="L424" i="1" s="1"/>
  <c r="L445" i="1"/>
  <c r="L444" i="1"/>
  <c r="L443" i="1"/>
  <c r="L423" i="1"/>
  <c r="L402" i="1"/>
  <c r="L403" i="1"/>
  <c r="L404" i="1"/>
  <c r="L405" i="1"/>
  <c r="J401" i="1"/>
  <c r="L401" i="1" s="1"/>
  <c r="J398" i="1"/>
  <c r="L398" i="1" s="1"/>
  <c r="J397" i="1"/>
  <c r="L397" i="1" s="1"/>
  <c r="L432" i="1"/>
  <c r="L399" i="1"/>
  <c r="L400" i="1"/>
  <c r="J431" i="1"/>
  <c r="L431" i="1" s="1"/>
  <c r="L429" i="1"/>
  <c r="L430" i="1"/>
  <c r="J421" i="1"/>
  <c r="L421" i="1" s="1"/>
  <c r="L420" i="1"/>
  <c r="L418" i="1"/>
  <c r="L419" i="1"/>
  <c r="K415" i="1"/>
  <c r="L415" i="1" s="1"/>
  <c r="L44" i="1"/>
  <c r="L58" i="1"/>
  <c r="L59" i="1"/>
  <c r="L119" i="1"/>
  <c r="L120" i="1"/>
  <c r="L121" i="1"/>
  <c r="L122" i="1"/>
  <c r="L123" i="1"/>
  <c r="L124" i="1"/>
  <c r="L183" i="1"/>
  <c r="L202" i="1"/>
  <c r="L203" i="1"/>
  <c r="L204" i="1"/>
  <c r="L205" i="1"/>
  <c r="L206" i="1"/>
  <c r="L207" i="1"/>
  <c r="L241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307" i="1"/>
  <c r="L377" i="1"/>
  <c r="L409" i="1"/>
  <c r="L408" i="1"/>
  <c r="L407" i="1"/>
  <c r="L406" i="1"/>
  <c r="L385" i="1"/>
  <c r="J384" i="1"/>
  <c r="L384" i="1" s="1"/>
  <c r="L381" i="1"/>
  <c r="L382" i="1"/>
  <c r="L383" i="1"/>
  <c r="L411" i="1"/>
  <c r="L412" i="1"/>
  <c r="L413" i="1"/>
  <c r="L422" i="1"/>
  <c r="K379" i="1"/>
  <c r="L379" i="1" s="1"/>
  <c r="L374" i="1"/>
  <c r="L375" i="1"/>
  <c r="L376" i="1"/>
  <c r="J181" i="1"/>
  <c r="L181" i="1" s="1"/>
  <c r="K305" i="1"/>
  <c r="L305" i="1" s="1"/>
  <c r="L357" i="1"/>
  <c r="L369" i="1"/>
  <c r="L358" i="1"/>
  <c r="L316" i="1"/>
  <c r="L306" i="1"/>
  <c r="L246" i="1"/>
  <c r="L231" i="1"/>
  <c r="L217" i="1"/>
  <c r="L184" i="1"/>
  <c r="L170" i="1"/>
  <c r="K372" i="1"/>
  <c r="L372" i="1" s="1"/>
  <c r="L363" i="1"/>
  <c r="L356" i="1"/>
  <c r="L355" i="1"/>
  <c r="L368" i="1"/>
  <c r="L367" i="1"/>
  <c r="L366" i="1"/>
  <c r="L365" i="1"/>
  <c r="L364" i="1"/>
  <c r="L344" i="1"/>
  <c r="L343" i="1"/>
  <c r="L342" i="1"/>
  <c r="L341" i="1"/>
  <c r="L333" i="1"/>
  <c r="L335" i="1"/>
  <c r="L7" i="1"/>
  <c r="L93" i="1"/>
  <c r="L96" i="1"/>
  <c r="L111" i="1"/>
  <c r="L8" i="1"/>
  <c r="L9" i="1"/>
  <c r="J334" i="1"/>
  <c r="L334" i="1" s="1"/>
  <c r="L332" i="1"/>
  <c r="L331" i="1"/>
  <c r="L330" i="1"/>
  <c r="L312" i="1"/>
  <c r="L313" i="1"/>
  <c r="L314" i="1"/>
  <c r="L315" i="1"/>
  <c r="L322" i="1"/>
  <c r="J287" i="1"/>
  <c r="L287" i="1" s="1"/>
  <c r="J285" i="1"/>
  <c r="L285" i="1" s="1"/>
  <c r="J280" i="1"/>
  <c r="L280" i="1" s="1"/>
  <c r="L275" i="1"/>
  <c r="L276" i="1"/>
  <c r="L277" i="1"/>
  <c r="L278" i="1"/>
  <c r="L279" i="1"/>
  <c r="L281" i="1"/>
  <c r="L282" i="1"/>
  <c r="L283" i="1"/>
  <c r="L284" i="1"/>
  <c r="L286" i="1"/>
  <c r="J274" i="1"/>
  <c r="L274" i="1" s="1"/>
  <c r="L273" i="1"/>
  <c r="L272" i="1"/>
  <c r="J304" i="1"/>
  <c r="L304" i="1" s="1"/>
  <c r="J302" i="1"/>
  <c r="L302" i="1" s="1"/>
  <c r="J300" i="1"/>
  <c r="L300" i="1" s="1"/>
  <c r="J299" i="1"/>
  <c r="L299" i="1" s="1"/>
  <c r="L298" i="1"/>
  <c r="L301" i="1"/>
  <c r="L268" i="1"/>
  <c r="L303" i="1"/>
  <c r="L271" i="1"/>
  <c r="J297" i="1"/>
  <c r="L297" i="1" s="1"/>
  <c r="J292" i="1"/>
  <c r="L292" i="1" s="1"/>
  <c r="J290" i="1"/>
  <c r="L290" i="1" s="1"/>
  <c r="L291" i="1"/>
  <c r="L293" i="1"/>
  <c r="L294" i="1"/>
  <c r="L295" i="1"/>
  <c r="L296" i="1"/>
  <c r="K289" i="1"/>
  <c r="J289" i="1"/>
  <c r="L288" i="1"/>
  <c r="L267" i="1"/>
  <c r="L243" i="1"/>
  <c r="L244" i="1"/>
  <c r="L245" i="1"/>
  <c r="L266" i="1"/>
  <c r="J180" i="1"/>
  <c r="L180" i="1" s="1"/>
  <c r="L179" i="1"/>
  <c r="K240" i="1"/>
  <c r="L240" i="1" s="1"/>
  <c r="L233" i="1"/>
  <c r="L234" i="1"/>
  <c r="L235" i="1"/>
  <c r="L236" i="1"/>
  <c r="L237" i="1"/>
  <c r="L238" i="1"/>
  <c r="L239" i="1"/>
  <c r="L242" i="1"/>
  <c r="K230" i="1"/>
  <c r="L230" i="1" s="1"/>
  <c r="J227" i="1"/>
  <c r="L227" i="1" s="1"/>
  <c r="J223" i="1"/>
  <c r="L223" i="1" s="1"/>
  <c r="J219" i="1"/>
  <c r="L219" i="1" s="1"/>
  <c r="K216" i="1"/>
  <c r="L216" i="1" s="1"/>
  <c r="L218" i="1"/>
  <c r="L220" i="1"/>
  <c r="L221" i="1"/>
  <c r="L222" i="1"/>
  <c r="L224" i="1"/>
  <c r="L225" i="1"/>
  <c r="L226" i="1"/>
  <c r="L228" i="1"/>
  <c r="L229" i="1"/>
  <c r="K215" i="1"/>
  <c r="L215" i="1" s="1"/>
  <c r="K214" i="1"/>
  <c r="L214" i="1" s="1"/>
  <c r="L209" i="1"/>
  <c r="L210" i="1"/>
  <c r="L212" i="1"/>
  <c r="L213" i="1"/>
  <c r="J197" i="1"/>
  <c r="L197" i="1" s="1"/>
  <c r="J201" i="1"/>
  <c r="L201" i="1" s="1"/>
  <c r="L198" i="1"/>
  <c r="L199" i="1"/>
  <c r="L200" i="1"/>
  <c r="L196" i="1"/>
  <c r="J195" i="1"/>
  <c r="L195" i="1" s="1"/>
  <c r="K190" i="1"/>
  <c r="L190" i="1" s="1"/>
  <c r="K189" i="1"/>
  <c r="L189" i="1" s="1"/>
  <c r="L188" i="1"/>
  <c r="L191" i="1"/>
  <c r="L178" i="1"/>
  <c r="L192" i="1"/>
  <c r="L193" i="1"/>
  <c r="L194" i="1"/>
  <c r="K177" i="1"/>
  <c r="L177" i="1" s="1"/>
  <c r="J176" i="1"/>
  <c r="L176" i="1" s="1"/>
  <c r="K174" i="1"/>
  <c r="L174" i="1" s="1"/>
  <c r="J162" i="1"/>
  <c r="L162" i="1" s="1"/>
  <c r="L157" i="1"/>
  <c r="L165" i="1"/>
  <c r="L166" i="1"/>
  <c r="L171" i="1"/>
  <c r="L172" i="1"/>
  <c r="L167" i="1"/>
  <c r="L173" i="1"/>
  <c r="L175" i="1"/>
  <c r="J164" i="1"/>
  <c r="L164" i="1" s="1"/>
  <c r="J163" i="1"/>
  <c r="L163" i="1" s="1"/>
  <c r="K160" i="1"/>
  <c r="L160" i="1" s="1"/>
  <c r="L158" i="1"/>
  <c r="L159" i="1"/>
  <c r="L161" i="1"/>
  <c r="L156" i="1"/>
  <c r="L155" i="1"/>
  <c r="L151" i="1"/>
  <c r="J150" i="1"/>
  <c r="L150" i="1" s="1"/>
  <c r="L148" i="1"/>
  <c r="L149" i="1"/>
  <c r="J147" i="1"/>
  <c r="L147" i="1" s="1"/>
  <c r="L146" i="1"/>
  <c r="L100" i="1"/>
  <c r="L143" i="1"/>
  <c r="L144" i="1"/>
  <c r="L145" i="1"/>
  <c r="J110" i="1"/>
  <c r="L110" i="1" s="1"/>
  <c r="L108" i="1"/>
  <c r="L109" i="1"/>
  <c r="J107" i="1"/>
  <c r="L107" i="1" s="1"/>
  <c r="K114" i="1"/>
  <c r="L114" i="1" s="1"/>
  <c r="L113" i="1"/>
  <c r="L115" i="1"/>
  <c r="L116" i="1"/>
  <c r="L117" i="1"/>
  <c r="L99" i="1"/>
  <c r="L118" i="1"/>
  <c r="L101" i="1"/>
  <c r="L102" i="1"/>
  <c r="L103" i="1"/>
  <c r="L104" i="1"/>
  <c r="L105" i="1"/>
  <c r="L106" i="1"/>
  <c r="K112" i="1"/>
  <c r="L112" i="1" s="1"/>
  <c r="J91" i="1"/>
  <c r="L91" i="1" s="1"/>
  <c r="J84" i="1"/>
  <c r="L84" i="1" s="1"/>
  <c r="L85" i="1"/>
  <c r="L86" i="1"/>
  <c r="L87" i="1"/>
  <c r="L88" i="1"/>
  <c r="L89" i="1"/>
  <c r="L90" i="1"/>
  <c r="L92" i="1"/>
  <c r="L94" i="1"/>
  <c r="L95" i="1"/>
  <c r="J83" i="1"/>
  <c r="L83" i="1" s="1"/>
  <c r="L82" i="1"/>
  <c r="L81" i="1"/>
  <c r="J79" i="1"/>
  <c r="L79" i="1" s="1"/>
  <c r="J71" i="1"/>
  <c r="L71" i="1" s="1"/>
  <c r="L69" i="1"/>
  <c r="L80" i="1"/>
  <c r="J43" i="1"/>
  <c r="K27" i="1"/>
  <c r="J27" i="1"/>
  <c r="K68" i="1"/>
  <c r="L68" i="1" s="1"/>
  <c r="L47" i="1"/>
  <c r="L37" i="1"/>
  <c r="L19" i="1"/>
  <c r="L4" i="1"/>
  <c r="L70" i="1"/>
  <c r="K57" i="1"/>
  <c r="L57" i="1" s="1"/>
  <c r="L36" i="1"/>
  <c r="L61" i="1"/>
  <c r="L62" i="1"/>
  <c r="L28" i="1"/>
  <c r="L29" i="1"/>
  <c r="L30" i="1"/>
  <c r="L31" i="1"/>
  <c r="J60" i="1"/>
  <c r="L60" i="1" s="1"/>
  <c r="L53" i="1"/>
  <c r="L54" i="1"/>
  <c r="L55" i="1"/>
  <c r="L56" i="1"/>
  <c r="L35" i="1"/>
  <c r="L26" i="1"/>
  <c r="J67" i="1"/>
  <c r="L67" i="1" s="1"/>
  <c r="L66" i="1"/>
  <c r="L46" i="1"/>
  <c r="L52" i="1"/>
  <c r="L63" i="1"/>
  <c r="L64" i="1"/>
  <c r="L65" i="1"/>
  <c r="J45" i="1"/>
  <c r="L45" i="1" s="1"/>
  <c r="L51" i="1"/>
  <c r="L50" i="1"/>
  <c r="J33" i="1"/>
  <c r="L33" i="1" s="1"/>
  <c r="L24" i="1"/>
  <c r="L25" i="1"/>
  <c r="L32" i="1"/>
  <c r="L34" i="1"/>
  <c r="L48" i="1"/>
  <c r="L49" i="1"/>
  <c r="J23" i="1"/>
  <c r="L23" i="1" s="1"/>
  <c r="L22" i="1"/>
  <c r="L17" i="1"/>
  <c r="J21" i="1"/>
  <c r="L21" i="1" s="1"/>
  <c r="K18" i="1"/>
  <c r="L18" i="1" s="1"/>
  <c r="J15" i="1"/>
  <c r="L15" i="1" s="1"/>
  <c r="J12" i="1"/>
  <c r="L12" i="1" s="1"/>
  <c r="L13" i="1"/>
  <c r="L14" i="1"/>
  <c r="L16" i="1"/>
  <c r="L20" i="1"/>
  <c r="K11" i="1"/>
  <c r="L11" i="1" s="1"/>
  <c r="L10" i="1"/>
  <c r="L6" i="1"/>
  <c r="L2" i="1"/>
  <c r="L5" i="1"/>
  <c r="L3" i="1"/>
  <c r="L289" i="1" l="1"/>
  <c r="L27" i="1"/>
</calcChain>
</file>

<file path=xl/sharedStrings.xml><?xml version="1.0" encoding="utf-8"?>
<sst xmlns="http://schemas.openxmlformats.org/spreadsheetml/2006/main" count="3771" uniqueCount="914">
  <si>
    <t>SECRETARIA GENERAL</t>
  </si>
  <si>
    <t>ALIMENTOS</t>
  </si>
  <si>
    <t>APOYO SINDICAL</t>
  </si>
  <si>
    <t>NWM9709244W4</t>
  </si>
  <si>
    <t>SECRETARIA DE ADMINISTRACION Y FINANZAS</t>
  </si>
  <si>
    <t>COMISIONADO SECRETARIA GENERAL</t>
  </si>
  <si>
    <t>FARMACIAS SIMICOR</t>
  </si>
  <si>
    <t>FSI990615AM4</t>
  </si>
  <si>
    <t>GASOLINA</t>
  </si>
  <si>
    <t>ESTACION DE SERVICIO LAZIO</t>
  </si>
  <si>
    <t>ESL100923G33</t>
  </si>
  <si>
    <t>UNIDAD DE TRANSPARENCIA</t>
  </si>
  <si>
    <t>FARMACIA GUADALAJARA</t>
  </si>
  <si>
    <t>FGU830930PD3</t>
  </si>
  <si>
    <t>PHARMA PLUS</t>
  </si>
  <si>
    <t>PPL961114GZ1</t>
  </si>
  <si>
    <t>SECRETARIA DE SEGURIDAD SOCIAL Y PRESTACIONES</t>
  </si>
  <si>
    <t>OPERADORA VIPS</t>
  </si>
  <si>
    <t>OVI800131GQ6</t>
  </si>
  <si>
    <t>CAFE SIRENA</t>
  </si>
  <si>
    <t>CSI020226MV4</t>
  </si>
  <si>
    <t>LUIS MIGUEL OROZCO LUCIO</t>
  </si>
  <si>
    <t>OOLL650825ML7</t>
  </si>
  <si>
    <t>CADENA COMERCIAL OXXO</t>
  </si>
  <si>
    <t>CCO8605231N4</t>
  </si>
  <si>
    <t>SERVICIO MADERO</t>
  </si>
  <si>
    <t>SMA940928G53</t>
  </si>
  <si>
    <t>SECRETARIA DE ESCALAFON</t>
  </si>
  <si>
    <t>OPERADORA Y PROCESADORA DE PRODUCTOS DE PANIFICACION</t>
  </si>
  <si>
    <t>OPP010927SA5</t>
  </si>
  <si>
    <t>NANCY CRUZ GOMORA</t>
  </si>
  <si>
    <t>CUGN821007EJ7</t>
  </si>
  <si>
    <t>SOCIEDAD COOPERATIVA EJIDAL DE SAN PEDRO ZACATENCO</t>
  </si>
  <si>
    <t>SCE7501194P5</t>
  </si>
  <si>
    <t>SERVICIO JOPEL</t>
  </si>
  <si>
    <t>SJO010705A68</t>
  </si>
  <si>
    <t>PAPELERIA</t>
  </si>
  <si>
    <t>INMOBILIARIA ESMAGAS</t>
  </si>
  <si>
    <t>IES100426770</t>
  </si>
  <si>
    <t>COMERCIAL CITY FRESKO</t>
  </si>
  <si>
    <t>CCF121101KQ4</t>
  </si>
  <si>
    <t>NUEVA WALMART DE MEXICO</t>
  </si>
  <si>
    <t>ROPA</t>
  </si>
  <si>
    <t>MINISO MEXICO</t>
  </si>
  <si>
    <t>MME160812J15</t>
  </si>
  <si>
    <t>COMERCIALIZADORA FARMACEUTICA DE CHIAPAS</t>
  </si>
  <si>
    <t>CFC110121742</t>
  </si>
  <si>
    <t>OFFICE DEPOT DE MEXICO</t>
  </si>
  <si>
    <t>ODM950324V2A</t>
  </si>
  <si>
    <t>SANBORN HERMANOS</t>
  </si>
  <si>
    <t>SHE190630V37</t>
  </si>
  <si>
    <t>TRANSPORTE</t>
  </si>
  <si>
    <t>ALEJANDRO HUERTA CABRERA</t>
  </si>
  <si>
    <t>VESTIMENTA</t>
  </si>
  <si>
    <t>EL PALACIO DE HIERRO</t>
  </si>
  <si>
    <t>PHI830429MG6</t>
  </si>
  <si>
    <t xml:space="preserve">RESTAURANTES TOKS </t>
  </si>
  <si>
    <t>RTO840921RE4</t>
  </si>
  <si>
    <t>LA CALLE DEL VINO</t>
  </si>
  <si>
    <t>CVI010928E14</t>
  </si>
  <si>
    <t>SERVICIO CIUDAD LAGO</t>
  </si>
  <si>
    <t>SCL010508S97</t>
  </si>
  <si>
    <t>H &amp; M HENNES &amp; MAURITZ</t>
  </si>
  <si>
    <t>HAM111006K69</t>
  </si>
  <si>
    <t>PIROTE</t>
  </si>
  <si>
    <t>PIR770725M60</t>
  </si>
  <si>
    <t>MAYO</t>
  </si>
  <si>
    <t>GASTROSUR</t>
  </si>
  <si>
    <t>GAS910208GP3</t>
  </si>
  <si>
    <t>SECRETARIA DE RELACIONES AL EXTERIOR</t>
  </si>
  <si>
    <t>TSO991022PB6</t>
  </si>
  <si>
    <t>SUBURBIA</t>
  </si>
  <si>
    <t>SUB910603SB3</t>
  </si>
  <si>
    <t>MEDICAMENTOS</t>
  </si>
  <si>
    <t>COMBUSTIBLE</t>
  </si>
  <si>
    <t>PREMIUM RESTAURANT BRANDS</t>
  </si>
  <si>
    <t>PRB100802H20</t>
  </si>
  <si>
    <t>TECNOLOGIA</t>
  </si>
  <si>
    <t>NUEVA WAL MART DE MEXICO</t>
  </si>
  <si>
    <t>YUMKA</t>
  </si>
  <si>
    <t>YUM970217JJA</t>
  </si>
  <si>
    <t>CORPORACION GASOLINERA MILLENIUM</t>
  </si>
  <si>
    <t>CGM011210S71</t>
  </si>
  <si>
    <t>SERVICIO FAGOSA</t>
  </si>
  <si>
    <t>SFA060309NJ6</t>
  </si>
  <si>
    <t>DEPORTES MARTI</t>
  </si>
  <si>
    <t>DMA850716ER5</t>
  </si>
  <si>
    <t>COMERCIALIZADORA KIKO'S HIDALGO</t>
  </si>
  <si>
    <t>CKH131211959</t>
  </si>
  <si>
    <t>TRADICIÓN EN PASTELERÍAS, S.A. DE C.V.</t>
  </si>
  <si>
    <t>TPA131111PM4</t>
  </si>
  <si>
    <t>KN &amp; ASOCIADOS ARQUITECTUM</t>
  </si>
  <si>
    <t>K&amp;A010301I16</t>
  </si>
  <si>
    <t>DISTRIBUIDORA LIVERPOOL</t>
  </si>
  <si>
    <t>DLI931201MI9</t>
  </si>
  <si>
    <t>SECRETARIA DE ASUNTOS Y CONFLICTOS LABORALES</t>
  </si>
  <si>
    <t>COMBUSTIBLES INSURGENTES</t>
  </si>
  <si>
    <t>CIN000823S51</t>
  </si>
  <si>
    <t>FONDO NACIONAL DE INFRAESTRUCTURA</t>
  </si>
  <si>
    <t>FNI970829JR9</t>
  </si>
  <si>
    <t>CONCESIONARIA MEXIQUENSE</t>
  </si>
  <si>
    <t>CME030219B64</t>
  </si>
  <si>
    <t>FERROCARRILES SUBURBANOS</t>
  </si>
  <si>
    <t>FSU050824CK5</t>
  </si>
  <si>
    <t>TIENDAS CHEDRAHUI SA DE CV</t>
  </si>
  <si>
    <t>TCH850701RM1</t>
  </si>
  <si>
    <t>HIDROSINA PLUS</t>
  </si>
  <si>
    <t>HPL970402EV7</t>
  </si>
  <si>
    <t>PASE, SERVICIOS ELECTRONICOS</t>
  </si>
  <si>
    <t>ISD950921HE5</t>
  </si>
  <si>
    <t>AMATEURS</t>
  </si>
  <si>
    <t>AMA151023D4A</t>
  </si>
  <si>
    <t>PRESTACIONES DOCENTES ABIGAIL</t>
  </si>
  <si>
    <t>AUTOS PULLMAN</t>
  </si>
  <si>
    <t>APU640930KV9</t>
  </si>
  <si>
    <t>GASTRONOMICA LCDBC</t>
  </si>
  <si>
    <t>GLC170630IU9</t>
  </si>
  <si>
    <t>PASTELES LA ESPERANZA AGRICOLA</t>
  </si>
  <si>
    <t>SERVICIO RESERVA AJUSCO</t>
  </si>
  <si>
    <t>SRA0901197F1</t>
  </si>
  <si>
    <t>FECHA</t>
  </si>
  <si>
    <t>MES</t>
  </si>
  <si>
    <t>SECRETARIA</t>
  </si>
  <si>
    <t xml:space="preserve">FACTURA </t>
  </si>
  <si>
    <t>DESCRIPCION</t>
  </si>
  <si>
    <t>EVENTO</t>
  </si>
  <si>
    <t>RAZON SOCIAL</t>
  </si>
  <si>
    <t>RFC</t>
  </si>
  <si>
    <t>SUBTOTAL</t>
  </si>
  <si>
    <t>IVA</t>
  </si>
  <si>
    <t>TOTAL</t>
  </si>
  <si>
    <t>CAFE MADERO</t>
  </si>
  <si>
    <t>CMA971003U64</t>
  </si>
  <si>
    <t>SEARS OPERADORA MEXICO</t>
  </si>
  <si>
    <t>SOM101125UEA</t>
  </si>
  <si>
    <t>BME0004112J6</t>
  </si>
  <si>
    <t>ITX RETAIL MEXICO</t>
  </si>
  <si>
    <t>IBBOS85531</t>
  </si>
  <si>
    <t>LA CASA DEL BISQUET</t>
  </si>
  <si>
    <t>CBI931206R83</t>
  </si>
  <si>
    <t>JULIO</t>
  </si>
  <si>
    <t>BBB 16022</t>
  </si>
  <si>
    <t>BBA 259145</t>
  </si>
  <si>
    <t>WEB 51234</t>
  </si>
  <si>
    <t>IWADU1015994</t>
  </si>
  <si>
    <t>0feb4cf4-abaf-408b-9a01-2bbf360505ec</t>
  </si>
  <si>
    <t>ICAJW527321</t>
  </si>
  <si>
    <t>IXAYO27925</t>
  </si>
  <si>
    <t>BBA 259255</t>
  </si>
  <si>
    <t>COMER CHRIS</t>
  </si>
  <si>
    <t>CCR201029739</t>
  </si>
  <si>
    <t>AAAD91339</t>
  </si>
  <si>
    <t>AAAD91340</t>
  </si>
  <si>
    <t>SURTIDORA DE PAN FRESNO</t>
  </si>
  <si>
    <t>SPF900131HN6</t>
  </si>
  <si>
    <t>G4393</t>
  </si>
  <si>
    <t>BBB 16316</t>
  </si>
  <si>
    <t>IBAFO300293</t>
  </si>
  <si>
    <t>BACFD-169162</t>
  </si>
  <si>
    <t>TIENDAS SORIANA SA DE CV</t>
  </si>
  <si>
    <t>Q 67871</t>
  </si>
  <si>
    <t>AQ 67872</t>
  </si>
  <si>
    <t>NRE21350</t>
  </si>
  <si>
    <t>FTDA8356729</t>
  </si>
  <si>
    <t>MCQI15346</t>
  </si>
  <si>
    <t>IXDFZ5919</t>
  </si>
  <si>
    <t>FG43888</t>
  </si>
  <si>
    <t>W 133577</t>
  </si>
  <si>
    <t>7af9bf1d-9200-4edd-b4ac-b01892ce4585</t>
  </si>
  <si>
    <t>FG44038</t>
  </si>
  <si>
    <t>DOMCTNAACN 22311</t>
  </si>
  <si>
    <t>FBAA3757418</t>
  </si>
  <si>
    <t>FBAA3757414</t>
  </si>
  <si>
    <t>A 10064</t>
  </si>
  <si>
    <t>TUC1911059R8</t>
  </si>
  <si>
    <t>TPM 01 CDMX</t>
  </si>
  <si>
    <t>W580110868</t>
  </si>
  <si>
    <t>PANIFICADORA COLIBRI</t>
  </si>
  <si>
    <t>PCO200508BU3</t>
  </si>
  <si>
    <t>CFDTADC 15824</t>
  </si>
  <si>
    <t>CJDZ41022</t>
  </si>
  <si>
    <t>DISTRIBUIDORA DE ALIMENTOS TH</t>
  </si>
  <si>
    <t>DAT110318S98</t>
  </si>
  <si>
    <t>BBB 16892</t>
  </si>
  <si>
    <t>IWADL862355</t>
  </si>
  <si>
    <t>LWAW2976462</t>
  </si>
  <si>
    <t>FORMACION SINDICAL Y COMUNICACIÓN</t>
  </si>
  <si>
    <t>W390122029</t>
  </si>
  <si>
    <t>PANADERIAS DEL CENTRO</t>
  </si>
  <si>
    <t>PCE1701115A8</t>
  </si>
  <si>
    <t>ISAIG189491</t>
  </si>
  <si>
    <t>NWM970944W4</t>
  </si>
  <si>
    <t>ISAIG189490</t>
  </si>
  <si>
    <t>IWADG1904423</t>
  </si>
  <si>
    <t>AE291464</t>
  </si>
  <si>
    <t>FARMACIA</t>
  </si>
  <si>
    <t>FBAA3752621</t>
  </si>
  <si>
    <t>99F14F4D-3E0D-11EF-8577-29828E263E5F</t>
  </si>
  <si>
    <t>PROMOCIONES INMOBILIARIAS NATURISTAS</t>
  </si>
  <si>
    <t>PIN870311441</t>
  </si>
  <si>
    <t>ISAIG189217</t>
  </si>
  <si>
    <t>W390121902</t>
  </si>
  <si>
    <t>CM53079</t>
  </si>
  <si>
    <t>CM53078</t>
  </si>
  <si>
    <t>AZP920</t>
  </si>
  <si>
    <t>TIENDAS TRES B</t>
  </si>
  <si>
    <t>TTB040915CY9</t>
  </si>
  <si>
    <t>C23939</t>
  </si>
  <si>
    <t>PASTELERIA IDEAL</t>
  </si>
  <si>
    <t>PID721214BG4</t>
  </si>
  <si>
    <t>C23240</t>
  </si>
  <si>
    <t>G4399</t>
  </si>
  <si>
    <t>1D42899F-D9B9-4E82-BFB5-DA10ACA14D55</t>
  </si>
  <si>
    <t>21ABEA6A-1AED-45D0-AD0A-B45A30E36429</t>
  </si>
  <si>
    <t>542BF948-7EA4-42A1-B13A-70C1605AE1D3</t>
  </si>
  <si>
    <t>42494 KF4</t>
  </si>
  <si>
    <t>9224EC7A-749B-4F00-80D7-C47A2AD43C1D</t>
  </si>
  <si>
    <t>BBB 16545</t>
  </si>
  <si>
    <t>60D9BB4E-22BD-42BE-B12B-6000B96BD216</t>
  </si>
  <si>
    <t xml:space="preserve">ALIMENTOS </t>
  </si>
  <si>
    <t>Tiendas Soriana, S.A. de C.V.</t>
  </si>
  <si>
    <t>1540933240711164751693</t>
  </si>
  <si>
    <t>CD391907-3112-4F11-9272-D28E796B18C7</t>
  </si>
  <si>
    <t>TIENDAS CHEDRAUI</t>
  </si>
  <si>
    <t>21802578-12A3-4BB5-894D-4EF1AC21B646</t>
  </si>
  <si>
    <t>977D6246-CF13-49EA-80B3-F30AB7DABF69</t>
  </si>
  <si>
    <t>MCQI15376</t>
  </si>
  <si>
    <t>FG44210</t>
  </si>
  <si>
    <t>IWABM1591942</t>
  </si>
  <si>
    <t>IWABM1593222</t>
  </si>
  <si>
    <t>4D3569FB-491D-11EF-BB1D-B1CAC2F1F462</t>
  </si>
  <si>
    <t>SERVICIO LOS TRES COMPADRES</t>
  </si>
  <si>
    <t>STC071002S39</t>
  </si>
  <si>
    <t>B 495188</t>
  </si>
  <si>
    <t>C 314805</t>
  </si>
  <si>
    <t>WFAC - 80403</t>
  </si>
  <si>
    <t>MAVA FARMACIAS</t>
  </si>
  <si>
    <t>MFA0303278R7</t>
  </si>
  <si>
    <t>IWADL863638</t>
  </si>
  <si>
    <t>BAEBI-99108</t>
  </si>
  <si>
    <t>29749CAC-B766-423A-90C3-5AB8D23DE03E</t>
  </si>
  <si>
    <t>A - 0000244972</t>
  </si>
  <si>
    <t>BBB 17428</t>
  </si>
  <si>
    <t>BBA 153402</t>
  </si>
  <si>
    <t>FG44557</t>
  </si>
  <si>
    <t>IWADT801169</t>
  </si>
  <si>
    <t>W 50199</t>
  </si>
  <si>
    <t>JOSE JUAN CORTES SANJINEZ</t>
  </si>
  <si>
    <t>COSJ730319PX8</t>
  </si>
  <si>
    <t>IXACD38749</t>
  </si>
  <si>
    <t>BACGC-158529</t>
  </si>
  <si>
    <t>36BFEBF9-0254-4B76-A85C-C4628FC09952</t>
  </si>
  <si>
    <t>DZ - 1025840</t>
  </si>
  <si>
    <t>GV 1699</t>
  </si>
  <si>
    <t>WEB 52746</t>
  </si>
  <si>
    <t>80AF5A89-3841-11EF-8155-00155D012007</t>
  </si>
  <si>
    <t>0BF016E5-E0CD-D647-ACFC-459E77FBC82D</t>
  </si>
  <si>
    <t>CORPORATIVO IVONNE</t>
  </si>
  <si>
    <t>CIV970513TP5</t>
  </si>
  <si>
    <t>JOSE OFION CANUDAS ISHIKAWA</t>
  </si>
  <si>
    <t>CAIO440402V47</t>
  </si>
  <si>
    <t>G7781</t>
  </si>
  <si>
    <t>FG44974</t>
  </si>
  <si>
    <t>BYI22597</t>
  </si>
  <si>
    <t>CJDZ47406</t>
  </si>
  <si>
    <t>CJDZ47403</t>
  </si>
  <si>
    <t>CJDZ47398</t>
  </si>
  <si>
    <t>R00005900060029202407221632</t>
  </si>
  <si>
    <t>SIX FLAGS OAXTEPEC</t>
  </si>
  <si>
    <t>SFO1512221X7</t>
  </si>
  <si>
    <t>NATURA DISTRIBUIDORA DE MEXICO</t>
  </si>
  <si>
    <t>NDM041125NT7</t>
  </si>
  <si>
    <t>RN338</t>
  </si>
  <si>
    <t>FW - 11110</t>
  </si>
  <si>
    <t>Comercio Excelente Norte Sur SA DE CV</t>
  </si>
  <si>
    <t>A256</t>
  </si>
  <si>
    <t>SUMO SAN COSME</t>
  </si>
  <si>
    <t>SSC231117M83</t>
  </si>
  <si>
    <t>IBBOS86623</t>
  </si>
  <si>
    <t>CL 6707</t>
  </si>
  <si>
    <t>ARMANDO RAFAEL ALCANTARA GONZALEZ</t>
  </si>
  <si>
    <t>AAGA601125UMA</t>
  </si>
  <si>
    <t>ITCAFBK 30526</t>
  </si>
  <si>
    <t>ITALCAFE</t>
  </si>
  <si>
    <t>ITA050113JL9</t>
  </si>
  <si>
    <t>AGOSTO</t>
  </si>
  <si>
    <t>IXACD38910</t>
  </si>
  <si>
    <t>f7c1622a-a857-40d9-8944-ae5cbb0dbf19</t>
  </si>
  <si>
    <t>P &amp; P ANTENAS</t>
  </si>
  <si>
    <t>PAP231017HV4</t>
  </si>
  <si>
    <t>SBFC49955</t>
  </si>
  <si>
    <t>IXACD38911</t>
  </si>
  <si>
    <t>CJDZ51730</t>
  </si>
  <si>
    <t>CJDZ51731</t>
  </si>
  <si>
    <t>CI35969</t>
  </si>
  <si>
    <t>0D6F3015-5049-11EF-BA0F-C91E7E309747</t>
  </si>
  <si>
    <t>V - 12079566</t>
  </si>
  <si>
    <t>EE 3902</t>
  </si>
  <si>
    <t>FCO030411NC6</t>
  </si>
  <si>
    <t>FARMACIAS DE CONFIANZA</t>
  </si>
  <si>
    <t>IWADL866348</t>
  </si>
  <si>
    <t>IWADL866350</t>
  </si>
  <si>
    <t>QE - 6620</t>
  </si>
  <si>
    <t>BBB 18933</t>
  </si>
  <si>
    <t>IBBOS87060</t>
  </si>
  <si>
    <t>5576BB3D-7C18-4298-BC74-F152A33FF534</t>
  </si>
  <si>
    <t>WEB 5153</t>
  </si>
  <si>
    <t>CAMINO A COCOYOC</t>
  </si>
  <si>
    <t>CAC091211FD8</t>
  </si>
  <si>
    <t>EC02804E-9ED5-4944-9D0B-87285FB2EF0B</t>
  </si>
  <si>
    <t>FCBF2515240</t>
  </si>
  <si>
    <t>PROMOTORA MUSICAL</t>
  </si>
  <si>
    <t>PMU940317114</t>
  </si>
  <si>
    <t>BSG 1627289</t>
  </si>
  <si>
    <t>COSTCO DE MEXICO</t>
  </si>
  <si>
    <t>CME910715UB9</t>
  </si>
  <si>
    <t>BBA 202769</t>
  </si>
  <si>
    <t>SERVICIO CONSULADO</t>
  </si>
  <si>
    <t>SCO990422SV5</t>
  </si>
  <si>
    <t>FG45613</t>
  </si>
  <si>
    <t>GASOLINERIA MEXICO - AJUSCO 1</t>
  </si>
  <si>
    <t>GMG07041091A</t>
  </si>
  <si>
    <t>BBA 127502</t>
  </si>
  <si>
    <t>5696e8fb­6642­4309­be60­e4426d4dd457</t>
  </si>
  <si>
    <t>WALDO'S DOLAR MART DE MEXICO</t>
  </si>
  <si>
    <t>WDM990126350</t>
  </si>
  <si>
    <t>a1f4b939-2734-4503-8f8f-04dc6f3d528f</t>
  </si>
  <si>
    <t>FG 0045651</t>
  </si>
  <si>
    <t>IBBOS87109</t>
  </si>
  <si>
    <t>c7f73564-4b6a-477c-b336-a0b1c0893d6d</t>
  </si>
  <si>
    <t>7-ELEVEN MEXICO</t>
  </si>
  <si>
    <t>SEM980701STA</t>
  </si>
  <si>
    <t>5AC8AFB3-F0CA-4B9C-BE9E-2B2040400AA7</t>
  </si>
  <si>
    <t>FREDY ISMAEL GARCIA GONZALEZ</t>
  </si>
  <si>
    <t>GAGF9908292X4</t>
  </si>
  <si>
    <t>4e206a32-06dd-4458-9f14-01424e5e8bcf</t>
  </si>
  <si>
    <t>3633dbb7-f8c5-40c5-b4ef-521dcc5e78c5</t>
  </si>
  <si>
    <t>FG45910</t>
  </si>
  <si>
    <t>FX2037</t>
  </si>
  <si>
    <t>LA HORA DE COMER AMERICA</t>
  </si>
  <si>
    <t>HCA0904028B0</t>
  </si>
  <si>
    <t>4HGDGI117578</t>
  </si>
  <si>
    <t>HOME DEPOT MEXICO</t>
  </si>
  <si>
    <t>HDM001017AS1</t>
  </si>
  <si>
    <t>OEG1807193I2</t>
  </si>
  <si>
    <t>OPERADORA DE ESTACIONES GL</t>
  </si>
  <si>
    <t>BBA284212</t>
  </si>
  <si>
    <t>EK 30906</t>
  </si>
  <si>
    <t>IWABO718550</t>
  </si>
  <si>
    <t>7E39F1EF-96F2-4018-A139-A0F23860EC87</t>
  </si>
  <si>
    <t>DOMCTEAAPZ 11725</t>
  </si>
  <si>
    <t>IXACD39023</t>
  </si>
  <si>
    <t>IXACD39022</t>
  </si>
  <si>
    <t>IBBOS87242</t>
  </si>
  <si>
    <t>IWABO718548</t>
  </si>
  <si>
    <t>H - 63317</t>
  </si>
  <si>
    <t>GRUPO GASO GUERRERO</t>
  </si>
  <si>
    <t>GGG1511069J6</t>
  </si>
  <si>
    <t>W 181498</t>
  </si>
  <si>
    <t>SERVICIO COSSY</t>
  </si>
  <si>
    <t>SCO000719FI0</t>
  </si>
  <si>
    <t>CRE16126</t>
  </si>
  <si>
    <t>WEB 53787</t>
  </si>
  <si>
    <t>BBE 527</t>
  </si>
  <si>
    <t>BBE 526</t>
  </si>
  <si>
    <t>NAR - 174158</t>
  </si>
  <si>
    <t>INGENIERIA EN ALIMENTOS ADA</t>
  </si>
  <si>
    <t>IEA120222855</t>
  </si>
  <si>
    <t>IWADH1224191</t>
  </si>
  <si>
    <t>E9B1537F-CC90-4557-A912-ED501E20B88C</t>
  </si>
  <si>
    <t>OVIAI 101528</t>
  </si>
  <si>
    <t>OVIEZ 56046</t>
  </si>
  <si>
    <t>SDI121109B14</t>
  </si>
  <si>
    <t>SALUD DIGNA</t>
  </si>
  <si>
    <t>23998199­43E7­4E0F­A134­5D4736B3 D766</t>
  </si>
  <si>
    <t>212B412C-DB77-45D6-B4BA-251195D1436D</t>
  </si>
  <si>
    <t>FCB81490-62BA-4EC2-833D-1C28F5B35094</t>
  </si>
  <si>
    <t>FG46277</t>
  </si>
  <si>
    <t>NLI17398</t>
  </si>
  <si>
    <t>ICAAP1458459</t>
  </si>
  <si>
    <t>WFAC - 115533</t>
  </si>
  <si>
    <t>WEB 53937</t>
  </si>
  <si>
    <t>131c3e11-c902-4ff6-933e-20ce7852b0cb</t>
  </si>
  <si>
    <t>W 1391381</t>
  </si>
  <si>
    <t>SERVICIO ALDAMA</t>
  </si>
  <si>
    <t>SAL611025FZA</t>
  </si>
  <si>
    <t>MCQI15520</t>
  </si>
  <si>
    <t>BO 134190</t>
  </si>
  <si>
    <t>EK 31042</t>
  </si>
  <si>
    <t>W580111381</t>
  </si>
  <si>
    <t>BBA 313826</t>
  </si>
  <si>
    <t>SERVICIO CIPRESES</t>
  </si>
  <si>
    <t>SCI9810206Y6</t>
  </si>
  <si>
    <t>B 497864</t>
  </si>
  <si>
    <t>C 317541</t>
  </si>
  <si>
    <t>19D505C3-008D-4F72-BE5E-A90819B76B61</t>
  </si>
  <si>
    <t>FX 2037</t>
  </si>
  <si>
    <t>FX 2332</t>
  </si>
  <si>
    <t>POSO2179419</t>
  </si>
  <si>
    <t>CASA DE PAPELERIA M</t>
  </si>
  <si>
    <t>CMA831005SG1</t>
  </si>
  <si>
    <t>POSO2179479</t>
  </si>
  <si>
    <t>736ea657-7286-45f4-9bc4-94c5b72abf63</t>
  </si>
  <si>
    <t>aLIMENTOS</t>
  </si>
  <si>
    <t>INMOBILIARIA RIO CONSULADO</t>
  </si>
  <si>
    <t>IRC9906169W5</t>
  </si>
  <si>
    <t>D 300279</t>
  </si>
  <si>
    <t>MCQI15534</t>
  </si>
  <si>
    <t>W 573396</t>
  </si>
  <si>
    <t>SERVICIO ERMITA</t>
  </si>
  <si>
    <t>SER940708QC7</t>
  </si>
  <si>
    <t>c43d6ed3-f201-46db-a72e-108a55de1ca4</t>
  </si>
  <si>
    <t>IWADT807497</t>
  </si>
  <si>
    <t>IWADT807496</t>
  </si>
  <si>
    <t>IBAFQ442817</t>
  </si>
  <si>
    <t>IXACD39113</t>
  </si>
  <si>
    <t>FRM - 19325</t>
  </si>
  <si>
    <t>IWADT807495</t>
  </si>
  <si>
    <t>BBB 20432</t>
  </si>
  <si>
    <t>FTDA8519391</t>
  </si>
  <si>
    <t>FTDA8519390</t>
  </si>
  <si>
    <t>FTDA8519389</t>
  </si>
  <si>
    <t>ICAAP1460878</t>
  </si>
  <si>
    <t>IWABM1607101</t>
  </si>
  <si>
    <t>DA 48659</t>
  </si>
  <si>
    <t>DELGADO CADENA FERNANDEZ</t>
  </si>
  <si>
    <t>DCF051007S16</t>
  </si>
  <si>
    <t>5C9FD38F-8423-4738-B73B-0597AC3D9B8A</t>
  </si>
  <si>
    <t>SUMO SAYCE</t>
  </si>
  <si>
    <t>SSA230718BY2</t>
  </si>
  <si>
    <t>AU 73352</t>
  </si>
  <si>
    <t>CMA971003U6</t>
  </si>
  <si>
    <t>AU 73353</t>
  </si>
  <si>
    <t>ANGELA AMAURI GARCIA VILLAFAÑA</t>
  </si>
  <si>
    <t>GAVA820426KF7</t>
  </si>
  <si>
    <t>IBAFO302800</t>
  </si>
  <si>
    <t>IBAFO302801</t>
  </si>
  <si>
    <t>IBAFO302802</t>
  </si>
  <si>
    <t>PTAA77517</t>
  </si>
  <si>
    <t>LWB2395960</t>
  </si>
  <si>
    <t>WFAC - 956168</t>
  </si>
  <si>
    <t>FARRAM</t>
  </si>
  <si>
    <t>FAR000207LZ6</t>
  </si>
  <si>
    <t>TIWEBDF9774897</t>
  </si>
  <si>
    <t>WFAC - 205009</t>
  </si>
  <si>
    <t>LETICIA CRUZ ARRONA</t>
  </si>
  <si>
    <t>CUAL560312MD3</t>
  </si>
  <si>
    <t>IWAAV1440463</t>
  </si>
  <si>
    <t>CI 36107</t>
  </si>
  <si>
    <t>01c17795-3614-482c-800f-d3f18192b419</t>
  </si>
  <si>
    <t>FTDA8515132</t>
  </si>
  <si>
    <t>IWAAV1440458</t>
  </si>
  <si>
    <t>CI 35969</t>
  </si>
  <si>
    <t>A53</t>
  </si>
  <si>
    <t>8cd34889-60de-441d-ae90-8d83993f9725</t>
  </si>
  <si>
    <t>6ea7c83b-d1a3-4ce7-8d83dcc7bca256f4</t>
  </si>
  <si>
    <t>GRUPO DIAGNOSTICO MEDICO PROA</t>
  </si>
  <si>
    <t>LMC741212JN6</t>
  </si>
  <si>
    <t>N 272794</t>
  </si>
  <si>
    <t>BAFCC-180031</t>
  </si>
  <si>
    <t>FG46766</t>
  </si>
  <si>
    <t>FG46770</t>
  </si>
  <si>
    <t>FG0046871</t>
  </si>
  <si>
    <t>V - 12148258</t>
  </si>
  <si>
    <t>POMODORO ROSSO</t>
  </si>
  <si>
    <t>PRO1810307N5</t>
  </si>
  <si>
    <t>PROGTE-F-0001203</t>
  </si>
  <si>
    <t>FTDA8534096</t>
  </si>
  <si>
    <t>FBAA3839664</t>
  </si>
  <si>
    <t>G4432</t>
  </si>
  <si>
    <t>BBB 20912</t>
  </si>
  <si>
    <t>FSSC238122</t>
  </si>
  <si>
    <t>BRF35692</t>
  </si>
  <si>
    <t>AECE6BF5-5AA4-467D-B203-ADF962734CDF</t>
  </si>
  <si>
    <t>W62151</t>
  </si>
  <si>
    <t>ALEJANDRA DE LA TORRE VERDUZCO</t>
  </si>
  <si>
    <t>TOVA700409ID8</t>
  </si>
  <si>
    <t>FUA18984</t>
  </si>
  <si>
    <t>FUM34999</t>
  </si>
  <si>
    <t>CAA9869F-1FF6-4226-8EB9-309FE92ECEE2</t>
  </si>
  <si>
    <t>A - 0000248580</t>
  </si>
  <si>
    <t>CRL29997</t>
  </si>
  <si>
    <t>EK31231</t>
  </si>
  <si>
    <t>FG0047583</t>
  </si>
  <si>
    <t>SEPTIEMBRE</t>
  </si>
  <si>
    <t>CJDZ68800</t>
  </si>
  <si>
    <t>V - 12175821</t>
  </si>
  <si>
    <t>MCQI15617</t>
  </si>
  <si>
    <t>F 20010</t>
  </si>
  <si>
    <t>SERVICIO COLIMA</t>
  </si>
  <si>
    <t>SCO7312133D6</t>
  </si>
  <si>
    <t>BKGMEXAANC17799</t>
  </si>
  <si>
    <t>OPERADORA DE FRANQUICIAS ALSEA</t>
  </si>
  <si>
    <t>OFA9210138U1</t>
  </si>
  <si>
    <t>F603</t>
  </si>
  <si>
    <t>JOSE PEDRO TEPALE ORTIZ</t>
  </si>
  <si>
    <t>TEOP5403307Q9</t>
  </si>
  <si>
    <t>MBOL58186</t>
  </si>
  <si>
    <t>OPERADORA DE MINIESTACIONES COMBUSERV</t>
  </si>
  <si>
    <t>OMC100818GZ7</t>
  </si>
  <si>
    <t>01f92b16-6c28-47b6-b716-7d068c96c1cb</t>
  </si>
  <si>
    <t>C8830CB0-68DC-11EF-90FD-00155D012007</t>
  </si>
  <si>
    <t>3C261D89-2A0C-4CA4-A9AD-1DB0BD3999F1</t>
  </si>
  <si>
    <t>E16FDFC9-9A78-4A4A-B732-4CC582AFD10A</t>
  </si>
  <si>
    <t>8C384B47-D61B-4138-8BF3-37A9A65D79FD</t>
  </si>
  <si>
    <t>CFDTALC 11644</t>
  </si>
  <si>
    <t>TRADICIÓN EN PASTELERÍAS, S.A. DE C.V</t>
  </si>
  <si>
    <t>W510121734</t>
  </si>
  <si>
    <t>PAN200220NT7</t>
  </si>
  <si>
    <t>PANEZUCO</t>
  </si>
  <si>
    <t>5F7A0EA4-9064-48B1-B11B-B25815A054BA</t>
  </si>
  <si>
    <t>29BEF69C-EED7-4EFF-8E14-49B90DAC5C20</t>
  </si>
  <si>
    <t>F8712CF6-8BB2-4DB5-B947-6A4E8FE673CB</t>
  </si>
  <si>
    <t>AC8872C8-5632-4326-922F-44086C9C0A3D</t>
  </si>
  <si>
    <t>FSSC245041</t>
  </si>
  <si>
    <t>FB092173-6D5D-4158-BDCA-D8CE0A54CC73</t>
  </si>
  <si>
    <t>WEB 55527</t>
  </si>
  <si>
    <t>BBB 21904</t>
  </si>
  <si>
    <t>BBA 163398</t>
  </si>
  <si>
    <t>ec0f3a37-4192-4753-b198-16b8dbd5b747</t>
  </si>
  <si>
    <t>B 500083</t>
  </si>
  <si>
    <t>V - 12193353</t>
  </si>
  <si>
    <t>CJDZ71292</t>
  </si>
  <si>
    <t>IWAVG288463</t>
  </si>
  <si>
    <t>IXACD39308</t>
  </si>
  <si>
    <t>BBB 22340</t>
  </si>
  <si>
    <t>FG48424</t>
  </si>
  <si>
    <t>SIZZLING PLATTER DE MEXICO</t>
  </si>
  <si>
    <t>CCA1308213W7</t>
  </si>
  <si>
    <t>d2be751a-5582-4def-9f57-2b918641c0bf</t>
  </si>
  <si>
    <t>FX 2331</t>
  </si>
  <si>
    <t>AP30067148</t>
  </si>
  <si>
    <t>AP240151489916</t>
  </si>
  <si>
    <t>AP240151489915</t>
  </si>
  <si>
    <t>AP240151471716</t>
  </si>
  <si>
    <t>158139240715162322594</t>
  </si>
  <si>
    <t>34175a28-ebe5-477d-a2fb-4d604d653b13</t>
  </si>
  <si>
    <t>OPERADORA COFFEE SHOP GARAT</t>
  </si>
  <si>
    <t>OCS120223SN2</t>
  </si>
  <si>
    <t>DE463FD2-45CC-4E51-B967-CBF7EC7C0B48</t>
  </si>
  <si>
    <t xml:space="preserve">PROMOTORA MUSICAL </t>
  </si>
  <si>
    <t>DB11BDCA-EB09-4EE1-BA9E-C39392835BE9</t>
  </si>
  <si>
    <t>PANIFICADORA ESPERANZA AVIACION</t>
  </si>
  <si>
    <t>PEA910103T34</t>
  </si>
  <si>
    <t>E031003B-67B2-4AD4-BA15-9686405058B3</t>
  </si>
  <si>
    <t>V - 12045655</t>
  </si>
  <si>
    <t>158139240730171236533</t>
  </si>
  <si>
    <t>C18915AF-6B4A-4C41-94E3-002936BEEEC3</t>
  </si>
  <si>
    <t>C2A79554-15DE-4866-B894-1D55B3AEEE5F</t>
  </si>
  <si>
    <t>13A1E362-56B9-4362-B123-3F888DE7745F</t>
  </si>
  <si>
    <t>BBB 19483</t>
  </si>
  <si>
    <t xml:space="preserve">COMBUSTIBLE </t>
  </si>
  <si>
    <t>ARTES Y LITERATURA</t>
  </si>
  <si>
    <t>CONSORCIO GASOLINERO PLUS</t>
  </si>
  <si>
    <t>CGP970522EE4</t>
  </si>
  <si>
    <t>13D1079B-5A83-4743-B1E3-8734A6D787F1</t>
  </si>
  <si>
    <t>DCBFD8CF-3FEA-4B9F-89F3-5F49712DC195</t>
  </si>
  <si>
    <t>F8726EE9-C41D-4C96-A41A-2990432D9F7D</t>
  </si>
  <si>
    <t>KRISPY KREME MEXICO</t>
  </si>
  <si>
    <t>KKM0304101S1</t>
  </si>
  <si>
    <t>1DD1E329-E692-4A77-8DD0-850E7D622C17</t>
  </si>
  <si>
    <t>83E52E80-7064-4CE3-8F30-16DB6398D73C</t>
  </si>
  <si>
    <t>54277F8F-47D0-4918-9F6D-4BEB06867504</t>
  </si>
  <si>
    <t>1726CF0F-BED6-4F86-BA1B-C04F07CDB2B1</t>
  </si>
  <si>
    <t>3C395C43-74A8-46B2-BB7E-3A879FB5F7B6</t>
  </si>
  <si>
    <t>4E7FA739-21FB-48E0-869D-D6AEE27C30AE</t>
  </si>
  <si>
    <t>6145476D-A30C-4619-AA46-97F5D3AE89A1</t>
  </si>
  <si>
    <t>A49FE2AB-1384-4A58-85A6-D8B51CA02C09</t>
  </si>
  <si>
    <t>15C01EF7-63C9-423F-8A80-AC1DD18AD9FF</t>
  </si>
  <si>
    <t>7D51DF4B-2329-4902-8260-58FCB02FE28C</t>
  </si>
  <si>
    <t>FPMXFS 3935038</t>
  </si>
  <si>
    <t>FARMACIAS DE SIMILARES</t>
  </si>
  <si>
    <t>FSI970908ML5</t>
  </si>
  <si>
    <t>F4AABD34-E832-D24B-BBB7-1BECA721EBB4</t>
  </si>
  <si>
    <t>C&amp;A MEXICO</t>
  </si>
  <si>
    <t>CME961203360</t>
  </si>
  <si>
    <t>15 13968240821193620076</t>
  </si>
  <si>
    <t>15 9474240821194017855</t>
  </si>
  <si>
    <t>15 8139240821194256675</t>
  </si>
  <si>
    <t>BBB 20164</t>
  </si>
  <si>
    <t>CEF4780A-6B01-446C-BD2B-3A7C59B476D1</t>
  </si>
  <si>
    <t>8FF1531D-61C6-417C-BDF7-9FB81CFDF142</t>
  </si>
  <si>
    <t>E458C8C8-6DD4-4E75-BEE2-3360A04CA80E</t>
  </si>
  <si>
    <t>541b264a-f8a3-4479-86fd-be0ae83f724e</t>
  </si>
  <si>
    <t>RADIOMOVIL DIPSA SA DE CV</t>
  </si>
  <si>
    <t>RDI841003QJ4</t>
  </si>
  <si>
    <t xml:space="preserve">SEPTIEMBRE </t>
  </si>
  <si>
    <t>POSE79579187</t>
  </si>
  <si>
    <t>TELEFONIA</t>
  </si>
  <si>
    <t>E133A435-F98C-44EF-8327-45FA875B2775</t>
  </si>
  <si>
    <t>CLR30212</t>
  </si>
  <si>
    <t>BBB 22560</t>
  </si>
  <si>
    <t>CFDIW - 58709</t>
  </si>
  <si>
    <t>IWABO726119</t>
  </si>
  <si>
    <t>QR6-636677</t>
  </si>
  <si>
    <t>AMAJCHAF - 16953</t>
  </si>
  <si>
    <t>AHEJCHAF - 1409</t>
  </si>
  <si>
    <t>FG48938</t>
  </si>
  <si>
    <t>PTAA78312</t>
  </si>
  <si>
    <t>DA 49116</t>
  </si>
  <si>
    <t>ALIMNETOS</t>
  </si>
  <si>
    <t>DELGADO CADENA FERNANDEZ"</t>
  </si>
  <si>
    <t>DA 49115</t>
  </si>
  <si>
    <t>46A9EA75-72F1-11EF-871A-4356D61A60EC</t>
  </si>
  <si>
    <t>CAFE RESTAURANTE DEL CENTRO</t>
  </si>
  <si>
    <t>CRC960426HH6</t>
  </si>
  <si>
    <t>67f6b134-6e8a-41aa-bea6-48656bbac51d</t>
  </si>
  <si>
    <t>7824B429-72F5-11EF-95DA-87152BC75AC3</t>
  </si>
  <si>
    <t>OPERADORA DE CINEMAS</t>
  </si>
  <si>
    <t>OCI970818KX9</t>
  </si>
  <si>
    <t>TOTALENERGIES MARKETING MEXICO</t>
  </si>
  <si>
    <t>TME930119HR3</t>
  </si>
  <si>
    <t>217646PC0001F</t>
  </si>
  <si>
    <t>TIWEBDF9864891</t>
  </si>
  <si>
    <t>RESTAURANTES TOKS</t>
  </si>
  <si>
    <t>ICABX1263254</t>
  </si>
  <si>
    <t>CI36332</t>
  </si>
  <si>
    <t>W8028013</t>
  </si>
  <si>
    <t>BO 135208</t>
  </si>
  <si>
    <t>MEDICAMENTO</t>
  </si>
  <si>
    <t>CNTR27610</t>
  </si>
  <si>
    <t>BBB 22831</t>
  </si>
  <si>
    <t>REPSOL TITAN</t>
  </si>
  <si>
    <t>IWABM1619918</t>
  </si>
  <si>
    <t>BBA 266885</t>
  </si>
  <si>
    <t>FNPE62535067</t>
  </si>
  <si>
    <t>FG49543</t>
  </si>
  <si>
    <t>ICAAP1474378</t>
  </si>
  <si>
    <t>ICAAP1474376</t>
  </si>
  <si>
    <t>IBBOS89087</t>
  </si>
  <si>
    <t>A6B7011B-1738-4E6D-82DB-D3A252E1F17A</t>
  </si>
  <si>
    <t>BBA 266911</t>
  </si>
  <si>
    <t>BBA 118375</t>
  </si>
  <si>
    <t>ICABX1266418</t>
  </si>
  <si>
    <t>ICABX1266396</t>
  </si>
  <si>
    <t>ICABX1266405</t>
  </si>
  <si>
    <t>34a8b66d-3312-4530-ad6c-daee508046d0</t>
  </si>
  <si>
    <t>ICABX1266402</t>
  </si>
  <si>
    <t>ICABX1266412</t>
  </si>
  <si>
    <t>80E3FDFF-DF4B-4213-A208-8AE3A2C9E494</t>
  </si>
  <si>
    <t>DOMCTEAAPZ 12170</t>
  </si>
  <si>
    <t>FCEN050-0204803408166082824</t>
  </si>
  <si>
    <t>IXACD39485</t>
  </si>
  <si>
    <t>IXACD39484</t>
  </si>
  <si>
    <t>W 585949</t>
  </si>
  <si>
    <t>C 321723</t>
  </si>
  <si>
    <t>AU 74570</t>
  </si>
  <si>
    <t>AU 74571</t>
  </si>
  <si>
    <t>NRE23885</t>
  </si>
  <si>
    <t>NLI18385</t>
  </si>
  <si>
    <t>CAFE Y PAN BUENAVISTA</t>
  </si>
  <si>
    <t>CPB080304L9A</t>
  </si>
  <si>
    <t>BV 62921</t>
  </si>
  <si>
    <t>BV 62922</t>
  </si>
  <si>
    <t>FTDA8652509</t>
  </si>
  <si>
    <t>FTDA8652508</t>
  </si>
  <si>
    <t>FTDA8652511</t>
  </si>
  <si>
    <t>FTDA8652507</t>
  </si>
  <si>
    <t>FTDA8652512</t>
  </si>
  <si>
    <t>AU 74578</t>
  </si>
  <si>
    <t>AU 74579</t>
  </si>
  <si>
    <t>AU 74580</t>
  </si>
  <si>
    <t>AU 74582</t>
  </si>
  <si>
    <t>AU 74585</t>
  </si>
  <si>
    <t>AU 74586</t>
  </si>
  <si>
    <t>AC 82114</t>
  </si>
  <si>
    <t>ZUCAFE</t>
  </si>
  <si>
    <t>ZUC981211MJA</t>
  </si>
  <si>
    <t>AC 82115</t>
  </si>
  <si>
    <t>IWACH1009470</t>
  </si>
  <si>
    <t>IWADH1238903</t>
  </si>
  <si>
    <t>IWADH1238907</t>
  </si>
  <si>
    <t>IWADH1238908</t>
  </si>
  <si>
    <t>IWADH1238909</t>
  </si>
  <si>
    <t>IWABM1623130</t>
  </si>
  <si>
    <t>ICAAP1474637</t>
  </si>
  <si>
    <t>ICAAP1474660</t>
  </si>
  <si>
    <t>K 24123</t>
  </si>
  <si>
    <t>DICENTRA COMERCIAL</t>
  </si>
  <si>
    <t>DCO170830SP1</t>
  </si>
  <si>
    <t>SCTGV 106805</t>
  </si>
  <si>
    <t>JORGE GUEVARA DOMINGUEZ</t>
  </si>
  <si>
    <t>GUDJ551030FZ7</t>
  </si>
  <si>
    <t>C048412AE57C52ACBF988A6CF416C374</t>
  </si>
  <si>
    <t>OVIEZ 56572</t>
  </si>
  <si>
    <t>b137c1e1-3ff6-4c5e-8556-364e86acb522</t>
  </si>
  <si>
    <t>ADIDAS DE MEXICO</t>
  </si>
  <si>
    <t>AME750808D48</t>
  </si>
  <si>
    <t>REFOMA 2431</t>
  </si>
  <si>
    <t>RNV - 72402</t>
  </si>
  <si>
    <t>RESTAURANTES MARTOCA</t>
  </si>
  <si>
    <t>RMA170630CR8</t>
  </si>
  <si>
    <t>EC02804E9ED549449D0B87285FB2EF0B</t>
  </si>
  <si>
    <t>COMERCIALIZADORA  FARMACEUTICA DE CHIAPAS</t>
  </si>
  <si>
    <t>5576BB3D7C184298BC74F152A33FF534</t>
  </si>
  <si>
    <t>EVARISTO ZACARIAS HERNANDEZ</t>
  </si>
  <si>
    <t>ZAHE741026UP3</t>
  </si>
  <si>
    <t>BKV56707</t>
  </si>
  <si>
    <t>ec4abbb6905a48808e530daf7209fcf1</t>
  </si>
  <si>
    <t>GRUPO ALEDARI</t>
  </si>
  <si>
    <t>GAL230224DN8</t>
  </si>
  <si>
    <t>IBBIGI57767</t>
  </si>
  <si>
    <t>FSSC248226</t>
  </si>
  <si>
    <t>FSSC248227</t>
  </si>
  <si>
    <t>GCMP6171439</t>
  </si>
  <si>
    <t>B11243683</t>
  </si>
  <si>
    <t>CAS619200</t>
  </si>
  <si>
    <t>CAA9869F1FF642268EB9309FE92ECEE2</t>
  </si>
  <si>
    <t>9cfd4748e12f4da0af08afaf7640c089</t>
  </si>
  <si>
    <t>71d43a5547724f4ba0a12eadf2e2121c</t>
  </si>
  <si>
    <t>WFAC57071</t>
  </si>
  <si>
    <t>BAHECO</t>
  </si>
  <si>
    <t>BAH210830KYA</t>
  </si>
  <si>
    <t>WFAC57124</t>
  </si>
  <si>
    <t>WFAC57253</t>
  </si>
  <si>
    <t>MCAA31972</t>
  </si>
  <si>
    <t>073931de14f3424c95b13b606a548102</t>
  </si>
  <si>
    <t>sEPTIEMBRE</t>
  </si>
  <si>
    <t>FSSC251659</t>
  </si>
  <si>
    <t>FSSC251660</t>
  </si>
  <si>
    <t>GCMP6234260</t>
  </si>
  <si>
    <t>MCAA32146</t>
  </si>
  <si>
    <t>BEJM610601VAA</t>
  </si>
  <si>
    <t>MANUEL BECERRIL JIMENEZ</t>
  </si>
  <si>
    <t>8330B08D9D26472A805ED879993F4BCC</t>
  </si>
  <si>
    <t>0863b8180d0f4de786ae324e4581b9a7</t>
  </si>
  <si>
    <t>29c90af06d4e4f559a827bbf827aa78a</t>
  </si>
  <si>
    <t>7ec9d204bb4041e58303751bbfed949a</t>
  </si>
  <si>
    <t>01d4828f10024ee193dd1a71999433dd</t>
  </si>
  <si>
    <t>53241855a424465985bc3798e2a289b5</t>
  </si>
  <si>
    <t>75f5e0f2577f4ddbbdd1f672f5e121ed</t>
  </si>
  <si>
    <t>C9B42E83-C988-4460-A566-076A87DAD600</t>
  </si>
  <si>
    <t>SECRETARIA GENERAL DOCENTES</t>
  </si>
  <si>
    <t>SERVICIO CHURUBUSCO</t>
  </si>
  <si>
    <t>SCU841101HZ3</t>
  </si>
  <si>
    <t>W 271353</t>
  </si>
  <si>
    <t>CONXO</t>
  </si>
  <si>
    <t>CON990406Q4A</t>
  </si>
  <si>
    <t>FSSC255576</t>
  </si>
  <si>
    <t>B 657475</t>
  </si>
  <si>
    <t>LW 353472</t>
  </si>
  <si>
    <t>BP ESTACIONES Y SERVICIOS ENERGETICOS</t>
  </si>
  <si>
    <t>BES160503J91</t>
  </si>
  <si>
    <t>LWC4445586</t>
  </si>
  <si>
    <t>POSM7239748</t>
  </si>
  <si>
    <t>FTDA8545390</t>
  </si>
  <si>
    <t>FTDA8545413</t>
  </si>
  <si>
    <t>FSSC249591</t>
  </si>
  <si>
    <t>ISAAR685064</t>
  </si>
  <si>
    <t>IWACL1339703</t>
  </si>
  <si>
    <t>ISAAR685069</t>
  </si>
  <si>
    <t>BC - 00057937</t>
  </si>
  <si>
    <t>CORPORATIVO DE TIN Y LAVANDMAX</t>
  </si>
  <si>
    <t>CTL140730568</t>
  </si>
  <si>
    <t>FTDA8545330</t>
  </si>
  <si>
    <t>FTDA8554326</t>
  </si>
  <si>
    <t>FTDA8545397</t>
  </si>
  <si>
    <t>FTDA8545361</t>
  </si>
  <si>
    <t>FTDA8545292</t>
  </si>
  <si>
    <t>VILLA FAMMA RESTAURANTE Y CAFE</t>
  </si>
  <si>
    <t>VFR890726I78</t>
  </si>
  <si>
    <t>AZ 40541</t>
  </si>
  <si>
    <t>B 649323</t>
  </si>
  <si>
    <t>B 649315</t>
  </si>
  <si>
    <t>B 649168</t>
  </si>
  <si>
    <t>B 649177</t>
  </si>
  <si>
    <t>1895460C-B940-46C5-988B-84D486889D99</t>
  </si>
  <si>
    <t>W 188507</t>
  </si>
  <si>
    <t>JUAMBELZ NEGOCIOS</t>
  </si>
  <si>
    <t>JNE120614NU5</t>
  </si>
  <si>
    <t>FTDA8444677</t>
  </si>
  <si>
    <t>FTDA8444659</t>
  </si>
  <si>
    <t>FTDA8439745</t>
  </si>
  <si>
    <t>FTDA8441013</t>
  </si>
  <si>
    <t>FTDA8444642</t>
  </si>
  <si>
    <t>TIWEBDF9699759</t>
  </si>
  <si>
    <t>IWACL1328891</t>
  </si>
  <si>
    <t xml:space="preserve">SECRETARIA DE ORGANIZACION </t>
  </si>
  <si>
    <t>LWB 2387749</t>
  </si>
  <si>
    <t>LIVERPOOL</t>
  </si>
  <si>
    <t>CD121545</t>
  </si>
  <si>
    <t>0 0001000000517587050</t>
  </si>
  <si>
    <t xml:space="preserve">ARTICULOS DE PAPELERIA Y OFICINA </t>
  </si>
  <si>
    <t>LUIS ANTONIO SANTANA REYES</t>
  </si>
  <si>
    <t>SARL910308BCA</t>
  </si>
  <si>
    <t>FSSC243789</t>
  </si>
  <si>
    <t xml:space="preserve">APOYO SINDICAL </t>
  </si>
  <si>
    <t xml:space="preserve">SANBORN HERMANOS </t>
  </si>
  <si>
    <t>NEZA-5796</t>
  </si>
  <si>
    <t>PUMA MEXICO SPORT S.A. DE C.V.</t>
  </si>
  <si>
    <t>PMS010531UG0</t>
  </si>
  <si>
    <t>SCNOT 26226</t>
  </si>
  <si>
    <t xml:space="preserve">CAFE SIRENA </t>
  </si>
  <si>
    <t>IBAGT365287</t>
  </si>
  <si>
    <t>DESPENSA</t>
  </si>
  <si>
    <t>IBAGT365288</t>
  </si>
  <si>
    <t>IBAGT365290</t>
  </si>
  <si>
    <t>M 57089</t>
  </si>
  <si>
    <t>DULCES</t>
  </si>
  <si>
    <t>DULCES Y CIGARROS DULCE MARIA</t>
  </si>
  <si>
    <t>DCD9606183L3</t>
  </si>
  <si>
    <t>A-25401</t>
  </si>
  <si>
    <t>MEMORIAS USB</t>
  </si>
  <si>
    <t>BLACK PINK MEMORY, S.A. DE C.V.</t>
  </si>
  <si>
    <t>BPM170214R59</t>
  </si>
  <si>
    <t>FSSC246872</t>
  </si>
  <si>
    <t>IBAGT366486</t>
  </si>
  <si>
    <t>I00000CCL03000031677</t>
  </si>
  <si>
    <t>ACCESORIOS PARA EL HOGAR</t>
  </si>
  <si>
    <t>IKANO RETAIL MEXICO</t>
  </si>
  <si>
    <t>HER170522M19</t>
  </si>
  <si>
    <t>I00000CCL13000061609</t>
  </si>
  <si>
    <t>ME-182191</t>
  </si>
  <si>
    <t xml:space="preserve">TELEFONIA </t>
  </si>
  <si>
    <t>SISTEMAS EMPRESARIALES DABO, S.A. DE C.V.</t>
  </si>
  <si>
    <t>SED881215J89</t>
  </si>
  <si>
    <t>SERVICIO X-O</t>
  </si>
  <si>
    <t>SXO051024291</t>
  </si>
  <si>
    <t>ICALU695928</t>
  </si>
  <si>
    <t>ICALU695929</t>
  </si>
  <si>
    <t>BAC 4925</t>
  </si>
  <si>
    <t>GASTRONOMICA ARAGON "MI VIEJO PUEBLITO"</t>
  </si>
  <si>
    <t>GAR090217AP3</t>
  </si>
  <si>
    <t>A 7686</t>
  </si>
  <si>
    <t>SIUX´S PARRILLA &amp; BAR</t>
  </si>
  <si>
    <t>SSP990525NP7</t>
  </si>
  <si>
    <t>OVIHB 92017</t>
  </si>
  <si>
    <t>50606B5F-6B95-11EF-9E35-00155D014009</t>
  </si>
  <si>
    <t>CREPES DE MEXICO</t>
  </si>
  <si>
    <t>CME0003246F1</t>
  </si>
  <si>
    <t>4990B82E-FC5C-41FE-BEB4-4EE4D6262078</t>
  </si>
  <si>
    <t>25196332-A4F2-4A4A-A102-E58EE48AF821</t>
  </si>
  <si>
    <t>BB3EBF53-EB10-4EFB-9D4E-BB8BC285AACC</t>
  </si>
  <si>
    <t>0B40BED7-D0B5-4092-9BD5-62FB119AA4D0</t>
  </si>
  <si>
    <t>94063F29-B4BA-4753-B1FC-790AF0B53440</t>
  </si>
  <si>
    <t>241835D7-1F61-4FBB-A219-30C869854B3E</t>
  </si>
  <si>
    <t>W510122522</t>
  </si>
  <si>
    <t>787B093A-7847-4591-B536-19C88672329D</t>
  </si>
  <si>
    <t>D03BEEC5-7FB6-413F-9536-D553FCEC0277</t>
  </si>
  <si>
    <t>A943955F-0BC7-4F81-816E-A31948BD4EAA</t>
  </si>
  <si>
    <t>0C451982-935A-4FA5-9A50-6ECD129CE177</t>
  </si>
  <si>
    <t>WOR170220TX6</t>
  </si>
  <si>
    <t>WORKPLAY</t>
  </si>
  <si>
    <t>6663 PAC</t>
  </si>
  <si>
    <t>4005BA9D-0A89-4287-B3C4-07C900790DA7</t>
  </si>
  <si>
    <t>0000 1000000700070650</t>
  </si>
  <si>
    <t>MULTIBRAND OUTLET STORES</t>
  </si>
  <si>
    <t>MOS150123565</t>
  </si>
  <si>
    <t>6DCDAF7F-AB59-44D8-AF93-5194A5372DE8</t>
  </si>
  <si>
    <t>FARMACIAS BALU</t>
  </si>
  <si>
    <t>FBA161209JH4</t>
  </si>
  <si>
    <t>CHICTOAAAR166138</t>
  </si>
  <si>
    <t>7-ELEVEN MÉXICO</t>
  </si>
  <si>
    <t>AECE6BF5-5AA4-467D-B203-4DF962734CDF</t>
  </si>
  <si>
    <t>D1C3B11C-C263-4FA1-AE49-29927B850618</t>
  </si>
  <si>
    <t>ASG6537300</t>
  </si>
  <si>
    <t>COSTCO DE MÉXICO</t>
  </si>
  <si>
    <t>1173C30B-4EB9-11EF-8791--00155D014009</t>
  </si>
  <si>
    <t>CHICTOAAAS78607</t>
  </si>
  <si>
    <t>FSSC248752</t>
  </si>
  <si>
    <t>W40112848</t>
  </si>
  <si>
    <t>PASTELES LA ESPERANZA ERMITA</t>
  </si>
  <si>
    <t>PEE0001264J0</t>
  </si>
  <si>
    <t>SEARS OPERADORA MÉXICO</t>
  </si>
  <si>
    <t>AZP1135</t>
  </si>
  <si>
    <t>ISAIG189709</t>
  </si>
  <si>
    <t>IWACF1068391</t>
  </si>
  <si>
    <t>IWACF1068397</t>
  </si>
  <si>
    <t>CHICTOAAAS78882</t>
  </si>
  <si>
    <t>FTDA8619403</t>
  </si>
  <si>
    <t>ISAIG193573</t>
  </si>
  <si>
    <t>ISAIG193574</t>
  </si>
  <si>
    <t>ISAIG193575</t>
  </si>
  <si>
    <t>N°</t>
  </si>
  <si>
    <t xml:space="preserve">JUNIO </t>
  </si>
  <si>
    <t xml:space="preserve">SECRETARIA DE ORGANIZACIÓN </t>
  </si>
  <si>
    <t>F17111</t>
  </si>
  <si>
    <t xml:space="preserve">TRANSPORTE </t>
  </si>
  <si>
    <t xml:space="preserve">DIA DEL NIÑO </t>
  </si>
  <si>
    <t xml:space="preserve">GHO COORDINADORA </t>
  </si>
  <si>
    <t>SNI161004NC6</t>
  </si>
  <si>
    <t>E1665</t>
  </si>
  <si>
    <t xml:space="preserve">CELULARES </t>
  </si>
  <si>
    <t xml:space="preserve">EXO CANVAS </t>
  </si>
  <si>
    <t>ECA210211GF6</t>
  </si>
  <si>
    <t>N368</t>
  </si>
  <si>
    <t>TALENTO Y ESTILO NAPSMART</t>
  </si>
  <si>
    <t>TEN2103082K6</t>
  </si>
  <si>
    <t>FB3A6E10-8D96-44A8-87E0-553DA7756757</t>
  </si>
  <si>
    <t>COMPLEMENTO DIA DEL PADRE</t>
  </si>
  <si>
    <t>DIA DEL PADRE</t>
  </si>
  <si>
    <t xml:space="preserve">EDUARDO MENESES GUZMAN </t>
  </si>
  <si>
    <t>MEGE551205M83</t>
  </si>
  <si>
    <t>LEC0007566</t>
  </si>
  <si>
    <t>BEBIDA</t>
  </si>
  <si>
    <t xml:space="preserve">VINYLIC VINEXA </t>
  </si>
  <si>
    <t>VVI2009173H6</t>
  </si>
  <si>
    <t>SBJEI72562</t>
  </si>
  <si>
    <t xml:space="preserve">REGALOS </t>
  </si>
  <si>
    <t xml:space="preserve">SUBURBIA </t>
  </si>
  <si>
    <t>IBAGT360962</t>
  </si>
  <si>
    <t xml:space="preserve">ELECTRONICA </t>
  </si>
  <si>
    <t>ICAGB571517</t>
  </si>
  <si>
    <t xml:space="preserve">TV Y BEBIDAS </t>
  </si>
  <si>
    <t>574F30DA</t>
  </si>
  <si>
    <t xml:space="preserve">GRUPO MUSICAL </t>
  </si>
  <si>
    <t>FERNANDO GUADALUPE RODRIGUEZ JIMENEZ</t>
  </si>
  <si>
    <t>R0JF700530QW9</t>
  </si>
  <si>
    <t>EVI 1789</t>
  </si>
  <si>
    <t>COMIDA</t>
  </si>
  <si>
    <t>EVENTOS Y ESPECTACULOS CLASSIC</t>
  </si>
  <si>
    <t>EEC090209FR0</t>
  </si>
  <si>
    <t>EVI 1790</t>
  </si>
  <si>
    <t>EVI 1791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</si>
</sst>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44" fontId="4" fillId="4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14" fontId="0" fillId="0" borderId="1" xfId="0" applyNumberFormat="1" applyFont="1" applyBorder="1" applyAlignment="1">
      <alignment horizontal="left" vertical="center"/>
    </xf>
    <xf numFmtId="14" fontId="3" fillId="6" borderId="1" xfId="0" applyNumberFormat="1" applyFont="1" applyFill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3" fillId="6" borderId="1" xfId="1" applyFont="1" applyFill="1" applyBorder="1" applyAlignment="1">
      <alignment horizontal="center"/>
    </xf>
    <xf numFmtId="44" fontId="0" fillId="5" borderId="1" xfId="1" applyFont="1" applyFill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8411E-02B5-4DE3-AFED-E374D6BCDF60}">
  <dimension ref="A1:M541"/>
  <sheetViews>
    <sheetView tabSelected="1" topLeftCell="E517" zoomScale="130" zoomScaleNormal="130" workbookViewId="0">
      <selection activeCell="C544" sqref="C544"/>
    </sheetView>
  </sheetViews>
  <sheetFormatPr baseColWidth="10" defaultRowHeight="15" x14ac:dyDescent="0.25"/>
  <cols>
    <col min="2" max="2" width="11.7109375" bestFit="1" customWidth="1"/>
    <col min="3" max="3" width="15.28515625" customWidth="1"/>
    <col min="4" max="4" width="53" bestFit="1" customWidth="1"/>
    <col min="5" max="5" width="43" bestFit="1" customWidth="1"/>
    <col min="6" max="6" width="16.140625" style="10" bestFit="1" customWidth="1"/>
    <col min="7" max="7" width="15.85546875" bestFit="1" customWidth="1"/>
    <col min="8" max="8" width="59.7109375" bestFit="1" customWidth="1"/>
    <col min="9" max="9" width="17" style="10" bestFit="1" customWidth="1"/>
    <col min="10" max="10" width="13.28515625" style="10" bestFit="1" customWidth="1"/>
    <col min="11" max="11" width="12.28515625" style="10" bestFit="1" customWidth="1"/>
    <col min="12" max="12" width="13.28515625" style="10" bestFit="1" customWidth="1"/>
  </cols>
  <sheetData>
    <row r="1" spans="1:12" x14ac:dyDescent="0.25">
      <c r="A1" s="2" t="s">
        <v>873</v>
      </c>
      <c r="B1" s="2" t="s">
        <v>120</v>
      </c>
      <c r="C1" s="2" t="s">
        <v>121</v>
      </c>
      <c r="D1" s="2" t="s">
        <v>122</v>
      </c>
      <c r="E1" s="2" t="s">
        <v>123</v>
      </c>
      <c r="F1" s="2" t="s">
        <v>124</v>
      </c>
      <c r="G1" s="2" t="s">
        <v>125</v>
      </c>
      <c r="H1" s="2" t="s">
        <v>126</v>
      </c>
      <c r="I1" s="2" t="s">
        <v>127</v>
      </c>
      <c r="J1" s="3" t="s">
        <v>128</v>
      </c>
      <c r="K1" s="3" t="s">
        <v>129</v>
      </c>
      <c r="L1" s="3" t="s">
        <v>130</v>
      </c>
    </row>
    <row r="2" spans="1:12" x14ac:dyDescent="0.25">
      <c r="A2" s="28">
        <v>1</v>
      </c>
      <c r="B2" s="16">
        <v>45474</v>
      </c>
      <c r="C2" s="8" t="s">
        <v>140</v>
      </c>
      <c r="D2" s="15" t="s">
        <v>0</v>
      </c>
      <c r="E2" s="15" t="s">
        <v>141</v>
      </c>
      <c r="F2" s="14" t="s">
        <v>8</v>
      </c>
      <c r="G2" s="15" t="s">
        <v>2</v>
      </c>
      <c r="H2" s="15" t="s">
        <v>9</v>
      </c>
      <c r="I2" s="14" t="s">
        <v>10</v>
      </c>
      <c r="J2" s="24">
        <v>173.03</v>
      </c>
      <c r="K2" s="24">
        <v>26.97</v>
      </c>
      <c r="L2" s="11">
        <f t="shared" ref="L2:L36" si="0">J2+K2</f>
        <v>200</v>
      </c>
    </row>
    <row r="3" spans="1:12" x14ac:dyDescent="0.25">
      <c r="A3" s="4">
        <v>2</v>
      </c>
      <c r="B3" s="16">
        <v>45471</v>
      </c>
      <c r="C3" s="8" t="s">
        <v>140</v>
      </c>
      <c r="D3" s="15" t="s">
        <v>4</v>
      </c>
      <c r="E3" s="15" t="s">
        <v>137</v>
      </c>
      <c r="F3" s="12" t="s">
        <v>1</v>
      </c>
      <c r="G3" s="13" t="s">
        <v>2</v>
      </c>
      <c r="H3" s="15" t="s">
        <v>41</v>
      </c>
      <c r="I3" s="14" t="s">
        <v>3</v>
      </c>
      <c r="J3" s="24">
        <v>135.31</v>
      </c>
      <c r="K3" s="24">
        <v>8.69</v>
      </c>
      <c r="L3" s="11">
        <f>J3+K3</f>
        <v>144</v>
      </c>
    </row>
    <row r="4" spans="1:12" x14ac:dyDescent="0.25">
      <c r="A4" s="4">
        <v>3</v>
      </c>
      <c r="B4" s="16">
        <v>45474</v>
      </c>
      <c r="C4" s="12" t="s">
        <v>140</v>
      </c>
      <c r="D4" s="15" t="s">
        <v>16</v>
      </c>
      <c r="E4" s="15" t="s">
        <v>215</v>
      </c>
      <c r="F4" s="12" t="s">
        <v>8</v>
      </c>
      <c r="G4" s="13" t="s">
        <v>2</v>
      </c>
      <c r="H4" s="15" t="s">
        <v>91</v>
      </c>
      <c r="I4" s="14" t="s">
        <v>92</v>
      </c>
      <c r="J4" s="24">
        <v>962.64</v>
      </c>
      <c r="K4" s="24">
        <v>149.72</v>
      </c>
      <c r="L4" s="11">
        <f>J4+K4</f>
        <v>1112.3599999999999</v>
      </c>
    </row>
    <row r="5" spans="1:12" x14ac:dyDescent="0.25">
      <c r="A5" s="4">
        <v>4</v>
      </c>
      <c r="B5" s="16">
        <v>45475</v>
      </c>
      <c r="C5" s="8" t="s">
        <v>140</v>
      </c>
      <c r="D5" s="15" t="s">
        <v>0</v>
      </c>
      <c r="E5" s="15" t="s">
        <v>142</v>
      </c>
      <c r="F5" s="14" t="s">
        <v>8</v>
      </c>
      <c r="G5" s="15" t="s">
        <v>2</v>
      </c>
      <c r="H5" s="15" t="s">
        <v>25</v>
      </c>
      <c r="I5" s="14" t="s">
        <v>26</v>
      </c>
      <c r="J5" s="24">
        <v>173.03</v>
      </c>
      <c r="K5" s="24">
        <v>26.97</v>
      </c>
      <c r="L5" s="11">
        <f>J5+K5</f>
        <v>200</v>
      </c>
    </row>
    <row r="6" spans="1:12" x14ac:dyDescent="0.25">
      <c r="A6" s="4">
        <v>5</v>
      </c>
      <c r="B6" s="16">
        <v>45475</v>
      </c>
      <c r="C6" s="8" t="s">
        <v>140</v>
      </c>
      <c r="D6" s="15" t="s">
        <v>5</v>
      </c>
      <c r="E6" s="15" t="s">
        <v>143</v>
      </c>
      <c r="F6" s="14" t="s">
        <v>8</v>
      </c>
      <c r="G6" s="15" t="s">
        <v>2</v>
      </c>
      <c r="H6" s="15" t="s">
        <v>118</v>
      </c>
      <c r="I6" s="14" t="s">
        <v>119</v>
      </c>
      <c r="J6" s="24">
        <v>432.55</v>
      </c>
      <c r="K6" s="24">
        <v>67.45</v>
      </c>
      <c r="L6" s="11">
        <f>J6+K6</f>
        <v>500</v>
      </c>
    </row>
    <row r="7" spans="1:12" x14ac:dyDescent="0.25">
      <c r="A7" s="4">
        <v>6</v>
      </c>
      <c r="B7" s="16">
        <v>45475</v>
      </c>
      <c r="C7" s="14" t="s">
        <v>140</v>
      </c>
      <c r="D7" s="15" t="s">
        <v>95</v>
      </c>
      <c r="E7" s="15" t="s">
        <v>471</v>
      </c>
      <c r="F7" s="14" t="s">
        <v>1</v>
      </c>
      <c r="G7" s="15" t="s">
        <v>2</v>
      </c>
      <c r="H7" s="15" t="s">
        <v>49</v>
      </c>
      <c r="I7" s="14" t="s">
        <v>50</v>
      </c>
      <c r="J7" s="24">
        <v>519.83000000000004</v>
      </c>
      <c r="K7" s="24">
        <v>83.17</v>
      </c>
      <c r="L7" s="11">
        <f>J7+K7</f>
        <v>603</v>
      </c>
    </row>
    <row r="8" spans="1:12" x14ac:dyDescent="0.25">
      <c r="A8" s="4">
        <v>7</v>
      </c>
      <c r="B8" s="16">
        <v>45475</v>
      </c>
      <c r="C8" s="14" t="s">
        <v>140</v>
      </c>
      <c r="D8" s="15" t="s">
        <v>95</v>
      </c>
      <c r="E8" s="15" t="s">
        <v>477</v>
      </c>
      <c r="F8" s="14" t="s">
        <v>51</v>
      </c>
      <c r="G8" s="15" t="s">
        <v>2</v>
      </c>
      <c r="H8" s="15" t="s">
        <v>102</v>
      </c>
      <c r="I8" s="14" t="s">
        <v>103</v>
      </c>
      <c r="J8" s="24">
        <v>160</v>
      </c>
      <c r="K8" s="24">
        <v>0</v>
      </c>
      <c r="L8" s="11">
        <f>J8+K8</f>
        <v>160</v>
      </c>
    </row>
    <row r="9" spans="1:12" x14ac:dyDescent="0.25">
      <c r="A9" s="4">
        <v>8</v>
      </c>
      <c r="B9" s="16">
        <v>45475</v>
      </c>
      <c r="C9" s="14" t="s">
        <v>140</v>
      </c>
      <c r="D9" s="15" t="s">
        <v>95</v>
      </c>
      <c r="E9" s="15" t="s">
        <v>478</v>
      </c>
      <c r="F9" s="14" t="s">
        <v>51</v>
      </c>
      <c r="G9" s="15" t="s">
        <v>2</v>
      </c>
      <c r="H9" s="15" t="s">
        <v>102</v>
      </c>
      <c r="I9" s="14" t="s">
        <v>103</v>
      </c>
      <c r="J9" s="24">
        <v>100</v>
      </c>
      <c r="K9" s="24">
        <v>0</v>
      </c>
      <c r="L9" s="11">
        <f>J9+K9</f>
        <v>100</v>
      </c>
    </row>
    <row r="10" spans="1:12" x14ac:dyDescent="0.25">
      <c r="A10" s="4">
        <v>9</v>
      </c>
      <c r="B10" s="16">
        <v>45477</v>
      </c>
      <c r="C10" s="8" t="s">
        <v>140</v>
      </c>
      <c r="D10" s="15" t="s">
        <v>11</v>
      </c>
      <c r="E10" s="15" t="s">
        <v>144</v>
      </c>
      <c r="F10" s="14" t="s">
        <v>1</v>
      </c>
      <c r="G10" s="15" t="s">
        <v>2</v>
      </c>
      <c r="H10" s="15" t="s">
        <v>41</v>
      </c>
      <c r="I10" s="14" t="s">
        <v>3</v>
      </c>
      <c r="J10" s="24">
        <v>49.69</v>
      </c>
      <c r="K10" s="24">
        <v>3.31</v>
      </c>
      <c r="L10" s="11">
        <f>J10+K10</f>
        <v>53</v>
      </c>
    </row>
    <row r="11" spans="1:12" x14ac:dyDescent="0.25">
      <c r="A11" s="4">
        <v>10</v>
      </c>
      <c r="B11" s="16">
        <v>45477</v>
      </c>
      <c r="C11" s="8" t="s">
        <v>140</v>
      </c>
      <c r="D11" s="15" t="s">
        <v>4</v>
      </c>
      <c r="E11" s="15" t="s">
        <v>145</v>
      </c>
      <c r="F11" s="14" t="s">
        <v>1</v>
      </c>
      <c r="G11" s="15" t="s">
        <v>2</v>
      </c>
      <c r="H11" s="15" t="s">
        <v>23</v>
      </c>
      <c r="I11" s="14" t="s">
        <v>24</v>
      </c>
      <c r="J11" s="24">
        <v>99.25</v>
      </c>
      <c r="K11" s="24">
        <f>12.62+1.63</f>
        <v>14.25</v>
      </c>
      <c r="L11" s="11">
        <f>J11+K11</f>
        <v>113.5</v>
      </c>
    </row>
    <row r="12" spans="1:12" x14ac:dyDescent="0.25">
      <c r="A12" s="4">
        <v>11</v>
      </c>
      <c r="B12" s="16">
        <v>45477</v>
      </c>
      <c r="C12" s="8" t="s">
        <v>140</v>
      </c>
      <c r="D12" s="15" t="s">
        <v>4</v>
      </c>
      <c r="E12" s="15" t="s">
        <v>146</v>
      </c>
      <c r="F12" s="14" t="s">
        <v>1</v>
      </c>
      <c r="G12" s="15" t="s">
        <v>2</v>
      </c>
      <c r="H12" s="15" t="s">
        <v>41</v>
      </c>
      <c r="I12" s="14" t="s">
        <v>3</v>
      </c>
      <c r="J12" s="24">
        <f>2777.25-295.3</f>
        <v>2481.9499999999998</v>
      </c>
      <c r="K12" s="24">
        <v>138.04</v>
      </c>
      <c r="L12" s="11">
        <f>J12+K12</f>
        <v>2619.9899999999998</v>
      </c>
    </row>
    <row r="13" spans="1:12" x14ac:dyDescent="0.25">
      <c r="A13" s="4">
        <v>12</v>
      </c>
      <c r="B13" s="16">
        <v>45477</v>
      </c>
      <c r="C13" s="8" t="s">
        <v>140</v>
      </c>
      <c r="D13" s="15" t="s">
        <v>4</v>
      </c>
      <c r="E13" s="15" t="s">
        <v>147</v>
      </c>
      <c r="F13" s="14" t="s">
        <v>1</v>
      </c>
      <c r="G13" s="15" t="s">
        <v>2</v>
      </c>
      <c r="H13" s="15" t="s">
        <v>41</v>
      </c>
      <c r="I13" s="14" t="s">
        <v>3</v>
      </c>
      <c r="J13" s="24">
        <v>336.52</v>
      </c>
      <c r="K13" s="24">
        <v>10.48</v>
      </c>
      <c r="L13" s="11">
        <f>J13+K13</f>
        <v>347</v>
      </c>
    </row>
    <row r="14" spans="1:12" x14ac:dyDescent="0.25">
      <c r="A14" s="4">
        <v>13</v>
      </c>
      <c r="B14" s="16">
        <v>45477</v>
      </c>
      <c r="C14" s="8" t="s">
        <v>140</v>
      </c>
      <c r="D14" s="15" t="s">
        <v>0</v>
      </c>
      <c r="E14" s="15" t="s">
        <v>148</v>
      </c>
      <c r="F14" s="14" t="s">
        <v>8</v>
      </c>
      <c r="G14" s="15" t="s">
        <v>2</v>
      </c>
      <c r="H14" s="15" t="s">
        <v>25</v>
      </c>
      <c r="I14" s="14" t="s">
        <v>26</v>
      </c>
      <c r="J14" s="24">
        <v>168.7</v>
      </c>
      <c r="K14" s="24">
        <v>26.3</v>
      </c>
      <c r="L14" s="11">
        <f>J14+K14</f>
        <v>195</v>
      </c>
    </row>
    <row r="15" spans="1:12" x14ac:dyDescent="0.25">
      <c r="A15" s="4">
        <v>14</v>
      </c>
      <c r="B15" s="16">
        <v>45477</v>
      </c>
      <c r="C15" s="8" t="s">
        <v>140</v>
      </c>
      <c r="D15" s="15" t="s">
        <v>11</v>
      </c>
      <c r="E15" s="15" t="s">
        <v>151</v>
      </c>
      <c r="F15" s="14" t="s">
        <v>36</v>
      </c>
      <c r="G15" s="15" t="s">
        <v>2</v>
      </c>
      <c r="H15" s="15" t="s">
        <v>149</v>
      </c>
      <c r="I15" s="14" t="s">
        <v>150</v>
      </c>
      <c r="J15" s="24">
        <f>169.58-0.01</f>
        <v>169.57000000000002</v>
      </c>
      <c r="K15" s="24">
        <v>27.13</v>
      </c>
      <c r="L15" s="11">
        <f>J15+K15</f>
        <v>196.70000000000002</v>
      </c>
    </row>
    <row r="16" spans="1:12" x14ac:dyDescent="0.25">
      <c r="A16" s="4">
        <v>15</v>
      </c>
      <c r="B16" s="16">
        <v>45477</v>
      </c>
      <c r="C16" s="8" t="s">
        <v>140</v>
      </c>
      <c r="D16" s="15" t="s">
        <v>4</v>
      </c>
      <c r="E16" s="15" t="s">
        <v>152</v>
      </c>
      <c r="F16" s="14" t="s">
        <v>36</v>
      </c>
      <c r="G16" s="15" t="s">
        <v>2</v>
      </c>
      <c r="H16" s="15" t="s">
        <v>149</v>
      </c>
      <c r="I16" s="14" t="s">
        <v>150</v>
      </c>
      <c r="J16" s="24">
        <v>198.36</v>
      </c>
      <c r="K16" s="24">
        <v>31.74</v>
      </c>
      <c r="L16" s="11">
        <f>J16+K16</f>
        <v>230.10000000000002</v>
      </c>
    </row>
    <row r="17" spans="1:12" x14ac:dyDescent="0.25">
      <c r="A17" s="28">
        <v>16</v>
      </c>
      <c r="B17" s="16">
        <v>45477</v>
      </c>
      <c r="C17" s="8" t="s">
        <v>140</v>
      </c>
      <c r="D17" s="15" t="s">
        <v>4</v>
      </c>
      <c r="E17" s="15" t="s">
        <v>158</v>
      </c>
      <c r="F17" s="14" t="s">
        <v>1</v>
      </c>
      <c r="G17" s="15" t="s">
        <v>2</v>
      </c>
      <c r="H17" s="15" t="s">
        <v>159</v>
      </c>
      <c r="I17" s="14" t="s">
        <v>70</v>
      </c>
      <c r="J17" s="24">
        <v>1202.3499999999999</v>
      </c>
      <c r="K17" s="24">
        <v>154.47999999999999</v>
      </c>
      <c r="L17" s="11">
        <f>J17+K17</f>
        <v>1356.83</v>
      </c>
    </row>
    <row r="18" spans="1:12" x14ac:dyDescent="0.25">
      <c r="A18" s="4">
        <v>17</v>
      </c>
      <c r="B18" s="16">
        <v>45478</v>
      </c>
      <c r="C18" s="8" t="s">
        <v>140</v>
      </c>
      <c r="D18" s="15" t="s">
        <v>4</v>
      </c>
      <c r="E18" s="15" t="s">
        <v>155</v>
      </c>
      <c r="F18" s="14" t="s">
        <v>1</v>
      </c>
      <c r="G18" s="15" t="s">
        <v>2</v>
      </c>
      <c r="H18" s="15" t="s">
        <v>153</v>
      </c>
      <c r="I18" s="14" t="s">
        <v>154</v>
      </c>
      <c r="J18" s="24">
        <v>387.82</v>
      </c>
      <c r="K18" s="24">
        <f>27.58+6.9</f>
        <v>34.479999999999997</v>
      </c>
      <c r="L18" s="11">
        <f>J18+K18</f>
        <v>422.3</v>
      </c>
    </row>
    <row r="19" spans="1:12" x14ac:dyDescent="0.25">
      <c r="A19" s="4">
        <v>18</v>
      </c>
      <c r="B19" s="16">
        <v>45478</v>
      </c>
      <c r="C19" s="12" t="s">
        <v>140</v>
      </c>
      <c r="D19" s="15" t="s">
        <v>16</v>
      </c>
      <c r="E19" s="15" t="s">
        <v>214</v>
      </c>
      <c r="F19" s="12" t="s">
        <v>8</v>
      </c>
      <c r="G19" s="13" t="s">
        <v>2</v>
      </c>
      <c r="H19" s="15" t="s">
        <v>21</v>
      </c>
      <c r="I19" s="14" t="s">
        <v>22</v>
      </c>
      <c r="J19" s="24">
        <v>978.24</v>
      </c>
      <c r="K19" s="24">
        <v>152.28</v>
      </c>
      <c r="L19" s="11">
        <f>J19+K19</f>
        <v>1130.52</v>
      </c>
    </row>
    <row r="20" spans="1:12" x14ac:dyDescent="0.25">
      <c r="A20" s="4">
        <v>19</v>
      </c>
      <c r="B20" s="16">
        <v>45481</v>
      </c>
      <c r="C20" s="8" t="s">
        <v>140</v>
      </c>
      <c r="D20" s="15" t="s">
        <v>0</v>
      </c>
      <c r="E20" s="15" t="s">
        <v>156</v>
      </c>
      <c r="F20" s="14" t="s">
        <v>8</v>
      </c>
      <c r="G20" s="15" t="s">
        <v>2</v>
      </c>
      <c r="H20" s="15" t="s">
        <v>9</v>
      </c>
      <c r="I20" s="14" t="s">
        <v>10</v>
      </c>
      <c r="J20" s="24">
        <v>168.7</v>
      </c>
      <c r="K20" s="24">
        <v>26.3</v>
      </c>
      <c r="L20" s="11">
        <f>J20+K20</f>
        <v>195</v>
      </c>
    </row>
    <row r="21" spans="1:12" x14ac:dyDescent="0.25">
      <c r="A21" s="4">
        <v>20</v>
      </c>
      <c r="B21" s="16">
        <v>45481</v>
      </c>
      <c r="C21" s="8" t="s">
        <v>140</v>
      </c>
      <c r="D21" s="15" t="s">
        <v>52</v>
      </c>
      <c r="E21" s="15" t="s">
        <v>157</v>
      </c>
      <c r="F21" s="14" t="s">
        <v>1</v>
      </c>
      <c r="G21" s="15" t="s">
        <v>2</v>
      </c>
      <c r="H21" s="15" t="s">
        <v>41</v>
      </c>
      <c r="I21" s="14" t="s">
        <v>3</v>
      </c>
      <c r="J21" s="24">
        <f>339.97-30</f>
        <v>309.97000000000003</v>
      </c>
      <c r="K21" s="24">
        <v>15.03</v>
      </c>
      <c r="L21" s="11">
        <f>J21+K21</f>
        <v>325</v>
      </c>
    </row>
    <row r="22" spans="1:12" x14ac:dyDescent="0.25">
      <c r="A22" s="4">
        <v>21</v>
      </c>
      <c r="B22" s="16">
        <v>45482</v>
      </c>
      <c r="C22" s="8" t="s">
        <v>140</v>
      </c>
      <c r="D22" s="15" t="s">
        <v>11</v>
      </c>
      <c r="E22" s="15" t="s">
        <v>160</v>
      </c>
      <c r="F22" s="14" t="s">
        <v>1</v>
      </c>
      <c r="G22" s="15" t="s">
        <v>2</v>
      </c>
      <c r="H22" s="15" t="s">
        <v>138</v>
      </c>
      <c r="I22" s="14" t="s">
        <v>139</v>
      </c>
      <c r="J22" s="24">
        <v>173.27</v>
      </c>
      <c r="K22" s="24">
        <v>27.73</v>
      </c>
      <c r="L22" s="11">
        <f>J22+K22</f>
        <v>201</v>
      </c>
    </row>
    <row r="23" spans="1:12" x14ac:dyDescent="0.25">
      <c r="A23" s="4">
        <v>22</v>
      </c>
      <c r="B23" s="16">
        <v>45482</v>
      </c>
      <c r="C23" s="8" t="s">
        <v>140</v>
      </c>
      <c r="D23" s="15" t="s">
        <v>11</v>
      </c>
      <c r="E23" s="15" t="s">
        <v>161</v>
      </c>
      <c r="F23" s="14" t="s">
        <v>1</v>
      </c>
      <c r="G23" s="15" t="s">
        <v>2</v>
      </c>
      <c r="H23" s="15" t="s">
        <v>138</v>
      </c>
      <c r="I23" s="14" t="s">
        <v>139</v>
      </c>
      <c r="J23" s="24">
        <f>256.9-38.54</f>
        <v>218.35999999999999</v>
      </c>
      <c r="K23" s="24">
        <v>34.94</v>
      </c>
      <c r="L23" s="11">
        <f>J23+K23</f>
        <v>253.29999999999998</v>
      </c>
    </row>
    <row r="24" spans="1:12" x14ac:dyDescent="0.25">
      <c r="A24" s="4">
        <v>23</v>
      </c>
      <c r="B24" s="16">
        <v>45482</v>
      </c>
      <c r="C24" s="8" t="s">
        <v>140</v>
      </c>
      <c r="D24" s="15" t="s">
        <v>11</v>
      </c>
      <c r="E24" s="15" t="s">
        <v>162</v>
      </c>
      <c r="F24" s="14" t="s">
        <v>1</v>
      </c>
      <c r="G24" s="15" t="s">
        <v>2</v>
      </c>
      <c r="H24" s="15" t="s">
        <v>58</v>
      </c>
      <c r="I24" s="14" t="s">
        <v>59</v>
      </c>
      <c r="J24" s="24">
        <v>1031.9000000000001</v>
      </c>
      <c r="K24" s="24">
        <v>165.1</v>
      </c>
      <c r="L24" s="11">
        <f>J24+K24</f>
        <v>1197</v>
      </c>
    </row>
    <row r="25" spans="1:12" x14ac:dyDescent="0.25">
      <c r="A25" s="4">
        <v>24</v>
      </c>
      <c r="B25" s="16">
        <v>45482</v>
      </c>
      <c r="C25" s="8" t="s">
        <v>140</v>
      </c>
      <c r="D25" s="15" t="s">
        <v>4</v>
      </c>
      <c r="E25" s="15" t="s">
        <v>163</v>
      </c>
      <c r="F25" s="14" t="s">
        <v>1</v>
      </c>
      <c r="G25" s="15" t="s">
        <v>2</v>
      </c>
      <c r="H25" s="15" t="s">
        <v>49</v>
      </c>
      <c r="I25" s="14" t="s">
        <v>50</v>
      </c>
      <c r="J25" s="24">
        <v>64.66</v>
      </c>
      <c r="K25" s="24">
        <v>10.34</v>
      </c>
      <c r="L25" s="11">
        <f>J25+K25</f>
        <v>75</v>
      </c>
    </row>
    <row r="26" spans="1:12" x14ac:dyDescent="0.25">
      <c r="A26" s="4">
        <v>25</v>
      </c>
      <c r="B26" s="17">
        <v>45482</v>
      </c>
      <c r="C26" s="12" t="s">
        <v>140</v>
      </c>
      <c r="D26" s="13" t="s">
        <v>186</v>
      </c>
      <c r="E26" s="13" t="s">
        <v>196</v>
      </c>
      <c r="F26" s="12" t="s">
        <v>1</v>
      </c>
      <c r="G26" s="13" t="s">
        <v>2</v>
      </c>
      <c r="H26" s="15" t="s">
        <v>133</v>
      </c>
      <c r="I26" s="14" t="s">
        <v>134</v>
      </c>
      <c r="J26" s="24">
        <v>40.700000000000003</v>
      </c>
      <c r="K26" s="24"/>
      <c r="L26" s="11">
        <f>J26+K26</f>
        <v>40.700000000000003</v>
      </c>
    </row>
    <row r="27" spans="1:12" x14ac:dyDescent="0.25">
      <c r="A27" s="4">
        <v>26</v>
      </c>
      <c r="B27" s="17">
        <v>45482</v>
      </c>
      <c r="C27" s="12" t="s">
        <v>140</v>
      </c>
      <c r="D27" s="13" t="s">
        <v>186</v>
      </c>
      <c r="E27" s="13" t="s">
        <v>197</v>
      </c>
      <c r="F27" s="12" t="s">
        <v>1</v>
      </c>
      <c r="G27" s="13" t="s">
        <v>2</v>
      </c>
      <c r="H27" s="15" t="s">
        <v>198</v>
      </c>
      <c r="I27" s="14" t="s">
        <v>199</v>
      </c>
      <c r="J27" s="24">
        <f>95.76-7.96</f>
        <v>87.800000000000011</v>
      </c>
      <c r="K27" s="24">
        <f>7.02+15.17</f>
        <v>22.189999999999998</v>
      </c>
      <c r="L27" s="11">
        <f>J27+K27</f>
        <v>109.99000000000001</v>
      </c>
    </row>
    <row r="28" spans="1:12" x14ac:dyDescent="0.25">
      <c r="A28" s="4">
        <v>27</v>
      </c>
      <c r="B28" s="17">
        <v>45482</v>
      </c>
      <c r="C28" s="12" t="s">
        <v>140</v>
      </c>
      <c r="D28" s="13" t="s">
        <v>186</v>
      </c>
      <c r="E28" s="13" t="s">
        <v>200</v>
      </c>
      <c r="F28" s="12" t="s">
        <v>1</v>
      </c>
      <c r="G28" s="13" t="s">
        <v>2</v>
      </c>
      <c r="H28" s="15" t="s">
        <v>41</v>
      </c>
      <c r="I28" s="14" t="s">
        <v>191</v>
      </c>
      <c r="J28" s="24">
        <v>681.97</v>
      </c>
      <c r="K28" s="24">
        <v>3.03</v>
      </c>
      <c r="L28" s="11">
        <f>J28+K28</f>
        <v>685</v>
      </c>
    </row>
    <row r="29" spans="1:12" x14ac:dyDescent="0.25">
      <c r="A29" s="4">
        <v>28</v>
      </c>
      <c r="B29" s="17">
        <v>45482</v>
      </c>
      <c r="C29" s="12" t="s">
        <v>140</v>
      </c>
      <c r="D29" s="13" t="s">
        <v>186</v>
      </c>
      <c r="E29" s="13" t="s">
        <v>201</v>
      </c>
      <c r="F29" s="12" t="s">
        <v>1</v>
      </c>
      <c r="G29" s="13" t="s">
        <v>2</v>
      </c>
      <c r="H29" s="15" t="s">
        <v>188</v>
      </c>
      <c r="I29" s="14" t="s">
        <v>189</v>
      </c>
      <c r="J29" s="24">
        <v>140.85</v>
      </c>
      <c r="K29" s="24">
        <v>6.15</v>
      </c>
      <c r="L29" s="11">
        <f>J29+K29</f>
        <v>147</v>
      </c>
    </row>
    <row r="30" spans="1:12" x14ac:dyDescent="0.25">
      <c r="A30" s="4">
        <v>29</v>
      </c>
      <c r="B30" s="17">
        <v>45482</v>
      </c>
      <c r="C30" s="12" t="s">
        <v>140</v>
      </c>
      <c r="D30" s="13" t="s">
        <v>186</v>
      </c>
      <c r="E30" s="13" t="s">
        <v>202</v>
      </c>
      <c r="F30" s="12" t="s">
        <v>195</v>
      </c>
      <c r="G30" s="13" t="s">
        <v>2</v>
      </c>
      <c r="H30" s="15" t="s">
        <v>14</v>
      </c>
      <c r="I30" s="14" t="s">
        <v>15</v>
      </c>
      <c r="J30" s="24">
        <v>410.4</v>
      </c>
      <c r="K30" s="24">
        <v>37.1</v>
      </c>
      <c r="L30" s="11">
        <f>J30+K30</f>
        <v>447.5</v>
      </c>
    </row>
    <row r="31" spans="1:12" x14ac:dyDescent="0.25">
      <c r="A31" s="4">
        <v>30</v>
      </c>
      <c r="B31" s="17">
        <v>45482</v>
      </c>
      <c r="C31" s="12" t="s">
        <v>140</v>
      </c>
      <c r="D31" s="13" t="s">
        <v>186</v>
      </c>
      <c r="E31" s="13" t="s">
        <v>203</v>
      </c>
      <c r="F31" s="12" t="s">
        <v>195</v>
      </c>
      <c r="G31" s="13" t="s">
        <v>2</v>
      </c>
      <c r="H31" s="15" t="s">
        <v>14</v>
      </c>
      <c r="I31" s="14" t="s">
        <v>15</v>
      </c>
      <c r="J31" s="24">
        <v>700.86</v>
      </c>
      <c r="K31" s="24">
        <v>104.14</v>
      </c>
      <c r="L31" s="11">
        <f>J31+K31</f>
        <v>805</v>
      </c>
    </row>
    <row r="32" spans="1:12" x14ac:dyDescent="0.25">
      <c r="A32" s="28">
        <v>31</v>
      </c>
      <c r="B32" s="16">
        <v>45483</v>
      </c>
      <c r="C32" s="8" t="s">
        <v>140</v>
      </c>
      <c r="D32" s="15" t="s">
        <v>0</v>
      </c>
      <c r="E32" s="15" t="s">
        <v>164</v>
      </c>
      <c r="F32" s="14" t="s">
        <v>8</v>
      </c>
      <c r="G32" s="15" t="s">
        <v>2</v>
      </c>
      <c r="H32" s="15" t="s">
        <v>81</v>
      </c>
      <c r="I32" s="14" t="s">
        <v>82</v>
      </c>
      <c r="J32" s="24">
        <v>173.04</v>
      </c>
      <c r="K32" s="24">
        <v>26.96</v>
      </c>
      <c r="L32" s="11">
        <f>J32+K32</f>
        <v>200</v>
      </c>
    </row>
    <row r="33" spans="1:12" x14ac:dyDescent="0.25">
      <c r="A33" s="4">
        <v>32</v>
      </c>
      <c r="B33" s="16">
        <v>45484</v>
      </c>
      <c r="C33" s="8" t="s">
        <v>140</v>
      </c>
      <c r="D33" s="15" t="s">
        <v>4</v>
      </c>
      <c r="E33" s="15" t="s">
        <v>165</v>
      </c>
      <c r="F33" s="14" t="s">
        <v>1</v>
      </c>
      <c r="G33" s="15" t="s">
        <v>2</v>
      </c>
      <c r="H33" s="15" t="s">
        <v>41</v>
      </c>
      <c r="I33" s="14" t="s">
        <v>3</v>
      </c>
      <c r="J33" s="24">
        <f>479.29-10.34</f>
        <v>468.95000000000005</v>
      </c>
      <c r="K33" s="24">
        <v>40.549999999999997</v>
      </c>
      <c r="L33" s="11">
        <f>J33+K33</f>
        <v>509.50000000000006</v>
      </c>
    </row>
    <row r="34" spans="1:12" x14ac:dyDescent="0.25">
      <c r="A34" s="4">
        <v>33</v>
      </c>
      <c r="B34" s="16">
        <v>45484</v>
      </c>
      <c r="C34" s="8" t="s">
        <v>140</v>
      </c>
      <c r="D34" s="15" t="s">
        <v>11</v>
      </c>
      <c r="E34" s="15" t="s">
        <v>166</v>
      </c>
      <c r="F34" s="14" t="s">
        <v>8</v>
      </c>
      <c r="G34" s="15" t="s">
        <v>2</v>
      </c>
      <c r="H34" s="15" t="s">
        <v>32</v>
      </c>
      <c r="I34" s="14" t="s">
        <v>33</v>
      </c>
      <c r="J34" s="24">
        <v>436.07</v>
      </c>
      <c r="K34" s="24">
        <v>67.89</v>
      </c>
      <c r="L34" s="11">
        <f>J34+K34</f>
        <v>503.96</v>
      </c>
    </row>
    <row r="35" spans="1:12" x14ac:dyDescent="0.25">
      <c r="A35" s="4">
        <v>34</v>
      </c>
      <c r="B35" s="17">
        <v>45484</v>
      </c>
      <c r="C35" s="12" t="s">
        <v>140</v>
      </c>
      <c r="D35" s="13" t="s">
        <v>186</v>
      </c>
      <c r="E35" s="13" t="s">
        <v>194</v>
      </c>
      <c r="F35" s="12" t="s">
        <v>195</v>
      </c>
      <c r="G35" s="13" t="s">
        <v>2</v>
      </c>
      <c r="H35" s="15" t="s">
        <v>14</v>
      </c>
      <c r="I35" s="14" t="s">
        <v>15</v>
      </c>
      <c r="J35" s="24">
        <v>56.88</v>
      </c>
      <c r="K35" s="24">
        <v>9.1199999999999992</v>
      </c>
      <c r="L35" s="11">
        <f>J35+K35</f>
        <v>66</v>
      </c>
    </row>
    <row r="36" spans="1:12" x14ac:dyDescent="0.25">
      <c r="A36" s="4">
        <v>35</v>
      </c>
      <c r="B36" s="17">
        <v>45484</v>
      </c>
      <c r="C36" s="12" t="s">
        <v>140</v>
      </c>
      <c r="D36" s="13" t="s">
        <v>186</v>
      </c>
      <c r="E36" s="13" t="s">
        <v>204</v>
      </c>
      <c r="F36" s="12" t="s">
        <v>1</v>
      </c>
      <c r="G36" s="13" t="s">
        <v>2</v>
      </c>
      <c r="H36" s="15" t="s">
        <v>205</v>
      </c>
      <c r="I36" s="14" t="s">
        <v>206</v>
      </c>
      <c r="J36" s="24">
        <v>369.14</v>
      </c>
      <c r="K36" s="24">
        <v>47.862000000000002</v>
      </c>
      <c r="L36" s="11">
        <f>J36+K36</f>
        <v>417.00200000000001</v>
      </c>
    </row>
    <row r="37" spans="1:12" x14ac:dyDescent="0.25">
      <c r="A37" s="4">
        <v>36</v>
      </c>
      <c r="B37" s="16">
        <v>45484</v>
      </c>
      <c r="C37" s="12" t="s">
        <v>140</v>
      </c>
      <c r="D37" s="15" t="s">
        <v>16</v>
      </c>
      <c r="E37" s="15" t="s">
        <v>213</v>
      </c>
      <c r="F37" s="12" t="s">
        <v>8</v>
      </c>
      <c r="G37" s="13" t="s">
        <v>2</v>
      </c>
      <c r="H37" s="15" t="s">
        <v>21</v>
      </c>
      <c r="I37" s="14" t="s">
        <v>22</v>
      </c>
      <c r="J37" s="24">
        <v>876.93</v>
      </c>
      <c r="K37" s="24">
        <v>136.54</v>
      </c>
      <c r="L37" s="11">
        <f>J37+K37</f>
        <v>1013.4699999999999</v>
      </c>
    </row>
    <row r="38" spans="1:12" x14ac:dyDescent="0.25">
      <c r="A38" s="4">
        <v>37</v>
      </c>
      <c r="B38" s="16">
        <v>45484</v>
      </c>
      <c r="C38" s="14" t="s">
        <v>140</v>
      </c>
      <c r="D38" s="15" t="s">
        <v>69</v>
      </c>
      <c r="E38" s="15" t="s">
        <v>217</v>
      </c>
      <c r="F38" s="14" t="s">
        <v>74</v>
      </c>
      <c r="G38" s="15" t="s">
        <v>2</v>
      </c>
      <c r="H38" s="15" t="s">
        <v>9</v>
      </c>
      <c r="I38" s="14" t="s">
        <v>10</v>
      </c>
      <c r="J38" s="24">
        <v>346.05</v>
      </c>
      <c r="K38" s="24">
        <v>53.95</v>
      </c>
      <c r="L38" s="24">
        <v>400</v>
      </c>
    </row>
    <row r="39" spans="1:12" x14ac:dyDescent="0.25">
      <c r="A39" s="4">
        <v>38</v>
      </c>
      <c r="B39" s="16">
        <v>45484</v>
      </c>
      <c r="C39" s="14" t="s">
        <v>140</v>
      </c>
      <c r="D39" s="15" t="s">
        <v>69</v>
      </c>
      <c r="E39" s="15" t="s">
        <v>218</v>
      </c>
      <c r="F39" s="14" t="s">
        <v>219</v>
      </c>
      <c r="G39" s="15" t="s">
        <v>2</v>
      </c>
      <c r="H39" s="15" t="s">
        <v>220</v>
      </c>
      <c r="I39" s="14" t="s">
        <v>70</v>
      </c>
      <c r="J39" s="24">
        <v>642.23</v>
      </c>
      <c r="K39" s="24">
        <v>5.89</v>
      </c>
      <c r="L39" s="24">
        <v>648.12</v>
      </c>
    </row>
    <row r="40" spans="1:12" x14ac:dyDescent="0.25">
      <c r="A40" s="4">
        <v>39</v>
      </c>
      <c r="B40" s="16">
        <v>45484</v>
      </c>
      <c r="C40" s="14" t="s">
        <v>140</v>
      </c>
      <c r="D40" s="15" t="s">
        <v>69</v>
      </c>
      <c r="E40" s="15" t="s">
        <v>221</v>
      </c>
      <c r="F40" s="14" t="s">
        <v>219</v>
      </c>
      <c r="G40" s="15" t="s">
        <v>2</v>
      </c>
      <c r="H40" s="15" t="s">
        <v>23</v>
      </c>
      <c r="I40" s="14" t="s">
        <v>24</v>
      </c>
      <c r="J40" s="24">
        <v>13.79</v>
      </c>
      <c r="K40" s="24">
        <v>2.21</v>
      </c>
      <c r="L40" s="24">
        <v>16</v>
      </c>
    </row>
    <row r="41" spans="1:12" x14ac:dyDescent="0.25">
      <c r="A41" s="4">
        <v>40</v>
      </c>
      <c r="B41" s="16">
        <v>45484</v>
      </c>
      <c r="C41" s="14" t="s">
        <v>140</v>
      </c>
      <c r="D41" s="15" t="s">
        <v>69</v>
      </c>
      <c r="E41" s="15" t="s">
        <v>222</v>
      </c>
      <c r="F41" s="14" t="s">
        <v>219</v>
      </c>
      <c r="G41" s="15" t="s">
        <v>2</v>
      </c>
      <c r="H41" s="15" t="s">
        <v>223</v>
      </c>
      <c r="I41" s="14" t="s">
        <v>105</v>
      </c>
      <c r="J41" s="24">
        <v>59.34</v>
      </c>
      <c r="K41" s="24">
        <v>6.16</v>
      </c>
      <c r="L41" s="24">
        <v>65.5</v>
      </c>
    </row>
    <row r="42" spans="1:12" x14ac:dyDescent="0.25">
      <c r="A42" s="4">
        <v>41</v>
      </c>
      <c r="B42" s="16">
        <v>45484</v>
      </c>
      <c r="C42" s="14" t="s">
        <v>140</v>
      </c>
      <c r="D42" s="15" t="s">
        <v>69</v>
      </c>
      <c r="E42" s="15" t="s">
        <v>224</v>
      </c>
      <c r="F42" s="14" t="s">
        <v>219</v>
      </c>
      <c r="G42" s="15" t="s">
        <v>2</v>
      </c>
      <c r="H42" s="15" t="s">
        <v>78</v>
      </c>
      <c r="I42" s="14" t="s">
        <v>3</v>
      </c>
      <c r="J42" s="24">
        <v>310.05</v>
      </c>
      <c r="K42" s="24">
        <v>9.4499999999999993</v>
      </c>
      <c r="L42" s="24">
        <v>319.5</v>
      </c>
    </row>
    <row r="43" spans="1:12" x14ac:dyDescent="0.25">
      <c r="A43" s="4">
        <v>42</v>
      </c>
      <c r="B43" s="16">
        <v>45484</v>
      </c>
      <c r="C43" s="14" t="s">
        <v>140</v>
      </c>
      <c r="D43" s="15" t="s">
        <v>69</v>
      </c>
      <c r="E43" s="15" t="s">
        <v>225</v>
      </c>
      <c r="F43" s="14" t="s">
        <v>219</v>
      </c>
      <c r="G43" s="15" t="s">
        <v>2</v>
      </c>
      <c r="H43" s="15" t="s">
        <v>78</v>
      </c>
      <c r="I43" s="14" t="s">
        <v>3</v>
      </c>
      <c r="J43" s="24">
        <f>1032.36-24.26</f>
        <v>1008.0999999999999</v>
      </c>
      <c r="K43" s="24">
        <v>102.9</v>
      </c>
      <c r="L43" s="24">
        <v>1111</v>
      </c>
    </row>
    <row r="44" spans="1:12" x14ac:dyDescent="0.25">
      <c r="A44" s="4">
        <v>43</v>
      </c>
      <c r="B44" s="16">
        <v>45484</v>
      </c>
      <c r="C44" s="14" t="s">
        <v>140</v>
      </c>
      <c r="D44" s="15" t="s">
        <v>69</v>
      </c>
      <c r="E44" s="15">
        <v>40948</v>
      </c>
      <c r="F44" s="22" t="s">
        <v>53</v>
      </c>
      <c r="G44" s="15" t="s">
        <v>2</v>
      </c>
      <c r="H44" s="15" t="s">
        <v>71</v>
      </c>
      <c r="I44" s="14" t="s">
        <v>72</v>
      </c>
      <c r="J44" s="24">
        <v>316.95</v>
      </c>
      <c r="K44" s="24">
        <v>50.7</v>
      </c>
      <c r="L44" s="11">
        <f>J44+K44</f>
        <v>367.65</v>
      </c>
    </row>
    <row r="45" spans="1:12" x14ac:dyDescent="0.25">
      <c r="A45" s="4">
        <v>44</v>
      </c>
      <c r="B45" s="16">
        <v>45486</v>
      </c>
      <c r="C45" s="8" t="s">
        <v>140</v>
      </c>
      <c r="D45" s="15" t="s">
        <v>52</v>
      </c>
      <c r="E45" s="15" t="s">
        <v>171</v>
      </c>
      <c r="F45" s="14" t="s">
        <v>53</v>
      </c>
      <c r="G45" s="15" t="s">
        <v>2</v>
      </c>
      <c r="H45" s="15" t="s">
        <v>133</v>
      </c>
      <c r="I45" s="14" t="s">
        <v>134</v>
      </c>
      <c r="J45" s="24">
        <f>390.51-75.52</f>
        <v>314.99</v>
      </c>
      <c r="K45" s="24">
        <v>50.41</v>
      </c>
      <c r="L45" s="11">
        <f>J45+K45</f>
        <v>365.4</v>
      </c>
    </row>
    <row r="46" spans="1:12" x14ac:dyDescent="0.25">
      <c r="A46" s="4">
        <v>45</v>
      </c>
      <c r="B46" s="16">
        <v>45486</v>
      </c>
      <c r="C46" s="8" t="s">
        <v>140</v>
      </c>
      <c r="D46" s="15" t="s">
        <v>52</v>
      </c>
      <c r="E46" s="15" t="s">
        <v>172</v>
      </c>
      <c r="F46" s="14" t="s">
        <v>53</v>
      </c>
      <c r="G46" s="15" t="s">
        <v>2</v>
      </c>
      <c r="H46" s="15" t="s">
        <v>133</v>
      </c>
      <c r="I46" s="14" t="s">
        <v>134</v>
      </c>
      <c r="J46" s="24">
        <v>249.14</v>
      </c>
      <c r="K46" s="24">
        <v>39.86</v>
      </c>
      <c r="L46" s="11">
        <f>J46+K46</f>
        <v>289</v>
      </c>
    </row>
    <row r="47" spans="1:12" x14ac:dyDescent="0.25">
      <c r="A47" s="28">
        <v>46</v>
      </c>
      <c r="B47" s="16">
        <v>45487</v>
      </c>
      <c r="C47" s="12" t="s">
        <v>140</v>
      </c>
      <c r="D47" s="15" t="s">
        <v>16</v>
      </c>
      <c r="E47" s="15" t="s">
        <v>212</v>
      </c>
      <c r="F47" s="12" t="s">
        <v>8</v>
      </c>
      <c r="G47" s="13" t="s">
        <v>2</v>
      </c>
      <c r="H47" s="15" t="s">
        <v>21</v>
      </c>
      <c r="I47" s="14" t="s">
        <v>22</v>
      </c>
      <c r="J47" s="24">
        <v>609.64</v>
      </c>
      <c r="K47" s="24">
        <v>94.92</v>
      </c>
      <c r="L47" s="11">
        <f>J47+K47</f>
        <v>704.56</v>
      </c>
    </row>
    <row r="48" spans="1:12" x14ac:dyDescent="0.25">
      <c r="A48" s="4">
        <v>47</v>
      </c>
      <c r="B48" s="16">
        <v>45488</v>
      </c>
      <c r="C48" s="8" t="s">
        <v>140</v>
      </c>
      <c r="D48" s="15" t="s">
        <v>5</v>
      </c>
      <c r="E48" s="15" t="s">
        <v>167</v>
      </c>
      <c r="F48" s="14" t="s">
        <v>8</v>
      </c>
      <c r="G48" s="15" t="s">
        <v>2</v>
      </c>
      <c r="H48" s="15" t="s">
        <v>64</v>
      </c>
      <c r="I48" s="14" t="s">
        <v>65</v>
      </c>
      <c r="J48" s="24">
        <v>519.16</v>
      </c>
      <c r="K48" s="24">
        <v>80.84</v>
      </c>
      <c r="L48" s="11">
        <f>J48+K48</f>
        <v>600</v>
      </c>
    </row>
    <row r="49" spans="1:12" x14ac:dyDescent="0.25">
      <c r="A49" s="4">
        <v>48</v>
      </c>
      <c r="B49" s="16">
        <v>45488</v>
      </c>
      <c r="C49" s="8" t="s">
        <v>140</v>
      </c>
      <c r="D49" s="15" t="s">
        <v>11</v>
      </c>
      <c r="E49" s="15" t="s">
        <v>168</v>
      </c>
      <c r="F49" s="14" t="s">
        <v>1</v>
      </c>
      <c r="G49" s="15" t="s">
        <v>2</v>
      </c>
      <c r="H49" s="15" t="s">
        <v>23</v>
      </c>
      <c r="I49" s="14" t="s">
        <v>24</v>
      </c>
      <c r="J49" s="24">
        <v>68.52</v>
      </c>
      <c r="K49" s="24">
        <v>5.48</v>
      </c>
      <c r="L49" s="11">
        <f>J49+K49</f>
        <v>74</v>
      </c>
    </row>
    <row r="50" spans="1:12" x14ac:dyDescent="0.25">
      <c r="A50" s="4">
        <v>49</v>
      </c>
      <c r="B50" s="16">
        <v>45488</v>
      </c>
      <c r="C50" s="8" t="s">
        <v>140</v>
      </c>
      <c r="D50" s="15" t="s">
        <v>4</v>
      </c>
      <c r="E50" s="15" t="s">
        <v>169</v>
      </c>
      <c r="F50" s="14" t="s">
        <v>8</v>
      </c>
      <c r="G50" s="15" t="s">
        <v>2</v>
      </c>
      <c r="H50" s="15" t="s">
        <v>32</v>
      </c>
      <c r="I50" s="14" t="s">
        <v>33</v>
      </c>
      <c r="J50" s="24">
        <v>432.64</v>
      </c>
      <c r="K50" s="24">
        <v>67.36</v>
      </c>
      <c r="L50" s="11">
        <f>J50+K50</f>
        <v>500</v>
      </c>
    </row>
    <row r="51" spans="1:12" x14ac:dyDescent="0.25">
      <c r="A51" s="4">
        <v>50</v>
      </c>
      <c r="B51" s="16">
        <v>45488</v>
      </c>
      <c r="C51" s="8" t="s">
        <v>140</v>
      </c>
      <c r="D51" s="15" t="s">
        <v>11</v>
      </c>
      <c r="E51" s="15" t="s">
        <v>170</v>
      </c>
      <c r="F51" s="14" t="s">
        <v>1</v>
      </c>
      <c r="G51" s="15" t="s">
        <v>2</v>
      </c>
      <c r="H51" s="15" t="s">
        <v>28</v>
      </c>
      <c r="I51" s="14" t="s">
        <v>29</v>
      </c>
      <c r="J51" s="24">
        <v>213.79</v>
      </c>
      <c r="K51" s="24">
        <v>34.21</v>
      </c>
      <c r="L51" s="11">
        <f>J51+K51</f>
        <v>248</v>
      </c>
    </row>
    <row r="52" spans="1:12" x14ac:dyDescent="0.25">
      <c r="A52" s="4">
        <v>51</v>
      </c>
      <c r="B52" s="16">
        <v>45488</v>
      </c>
      <c r="C52" s="8" t="s">
        <v>140</v>
      </c>
      <c r="D52" s="15" t="s">
        <v>27</v>
      </c>
      <c r="E52" s="15" t="s">
        <v>173</v>
      </c>
      <c r="F52" s="14" t="s">
        <v>1</v>
      </c>
      <c r="G52" s="15" t="s">
        <v>2</v>
      </c>
      <c r="H52" s="15" t="s">
        <v>175</v>
      </c>
      <c r="I52" s="14" t="s">
        <v>174</v>
      </c>
      <c r="J52" s="24">
        <v>992.23</v>
      </c>
      <c r="K52" s="24">
        <v>158.76</v>
      </c>
      <c r="L52" s="11">
        <f>J52+K52</f>
        <v>1150.99</v>
      </c>
    </row>
    <row r="53" spans="1:12" x14ac:dyDescent="0.25">
      <c r="A53" s="4">
        <v>52</v>
      </c>
      <c r="B53" s="17">
        <v>45488</v>
      </c>
      <c r="C53" s="12" t="s">
        <v>140</v>
      </c>
      <c r="D53" s="13" t="s">
        <v>186</v>
      </c>
      <c r="E53" s="13" t="s">
        <v>187</v>
      </c>
      <c r="F53" s="12" t="s">
        <v>1</v>
      </c>
      <c r="G53" s="13" t="s">
        <v>2</v>
      </c>
      <c r="H53" s="15" t="s">
        <v>188</v>
      </c>
      <c r="I53" s="14" t="s">
        <v>189</v>
      </c>
      <c r="J53" s="24">
        <v>48</v>
      </c>
      <c r="K53" s="24">
        <v>0</v>
      </c>
      <c r="L53" s="11">
        <f>J53+K53</f>
        <v>48</v>
      </c>
    </row>
    <row r="54" spans="1:12" x14ac:dyDescent="0.25">
      <c r="A54" s="4">
        <v>53</v>
      </c>
      <c r="B54" s="17">
        <v>45488</v>
      </c>
      <c r="C54" s="12" t="s">
        <v>140</v>
      </c>
      <c r="D54" s="13" t="s">
        <v>186</v>
      </c>
      <c r="E54" s="13" t="s">
        <v>190</v>
      </c>
      <c r="F54" s="12" t="s">
        <v>1</v>
      </c>
      <c r="G54" s="13" t="s">
        <v>2</v>
      </c>
      <c r="H54" s="15" t="s">
        <v>41</v>
      </c>
      <c r="I54" s="14" t="s">
        <v>191</v>
      </c>
      <c r="J54" s="24">
        <v>1164.69</v>
      </c>
      <c r="K54" s="24">
        <v>71.31</v>
      </c>
      <c r="L54" s="11">
        <f>J54+K54</f>
        <v>1236</v>
      </c>
    </row>
    <row r="55" spans="1:12" x14ac:dyDescent="0.25">
      <c r="A55" s="4">
        <v>54</v>
      </c>
      <c r="B55" s="17">
        <v>45488</v>
      </c>
      <c r="C55" s="12" t="s">
        <v>140</v>
      </c>
      <c r="D55" s="13" t="s">
        <v>186</v>
      </c>
      <c r="E55" s="13" t="s">
        <v>192</v>
      </c>
      <c r="F55" s="12" t="s">
        <v>1</v>
      </c>
      <c r="G55" s="13" t="s">
        <v>2</v>
      </c>
      <c r="H55" s="15" t="s">
        <v>41</v>
      </c>
      <c r="I55" s="14" t="s">
        <v>191</v>
      </c>
      <c r="J55" s="24">
        <v>1111.76</v>
      </c>
      <c r="K55" s="24">
        <v>75.239999999999995</v>
      </c>
      <c r="L55" s="11">
        <f>J55+K55</f>
        <v>1187</v>
      </c>
    </row>
    <row r="56" spans="1:12" x14ac:dyDescent="0.25">
      <c r="A56" s="4">
        <v>55</v>
      </c>
      <c r="B56" s="17">
        <v>45488</v>
      </c>
      <c r="C56" s="12" t="s">
        <v>140</v>
      </c>
      <c r="D56" s="13" t="s">
        <v>186</v>
      </c>
      <c r="E56" s="13" t="s">
        <v>193</v>
      </c>
      <c r="F56" s="12" t="s">
        <v>1</v>
      </c>
      <c r="G56" s="13" t="s">
        <v>2</v>
      </c>
      <c r="H56" s="15" t="s">
        <v>41</v>
      </c>
      <c r="I56" s="14" t="s">
        <v>191</v>
      </c>
      <c r="J56" s="24">
        <v>102.55</v>
      </c>
      <c r="K56" s="24">
        <v>3.45</v>
      </c>
      <c r="L56" s="11">
        <f>J56+K56</f>
        <v>106</v>
      </c>
    </row>
    <row r="57" spans="1:12" x14ac:dyDescent="0.25">
      <c r="A57" s="4">
        <v>56</v>
      </c>
      <c r="B57" s="16">
        <v>45488</v>
      </c>
      <c r="C57" s="12" t="s">
        <v>140</v>
      </c>
      <c r="D57" s="15" t="s">
        <v>4</v>
      </c>
      <c r="E57" s="15" t="s">
        <v>211</v>
      </c>
      <c r="F57" s="12" t="s">
        <v>1</v>
      </c>
      <c r="G57" s="13" t="s">
        <v>2</v>
      </c>
      <c r="H57" s="15" t="s">
        <v>153</v>
      </c>
      <c r="I57" s="14" t="s">
        <v>154</v>
      </c>
      <c r="J57" s="24">
        <v>383.1</v>
      </c>
      <c r="K57" s="24">
        <f>27.2+6.9</f>
        <v>34.1</v>
      </c>
      <c r="L57" s="11">
        <f>J57+K57</f>
        <v>417.20000000000005</v>
      </c>
    </row>
    <row r="58" spans="1:12" x14ac:dyDescent="0.25">
      <c r="A58" s="4">
        <v>57</v>
      </c>
      <c r="B58" s="16">
        <v>45488</v>
      </c>
      <c r="C58" s="14" t="s">
        <v>140</v>
      </c>
      <c r="D58" s="15" t="s">
        <v>69</v>
      </c>
      <c r="E58" s="15" t="s">
        <v>535</v>
      </c>
      <c r="F58" s="14" t="s">
        <v>219</v>
      </c>
      <c r="G58" s="15" t="s">
        <v>2</v>
      </c>
      <c r="H58" s="15" t="s">
        <v>23</v>
      </c>
      <c r="I58" s="14" t="s">
        <v>24</v>
      </c>
      <c r="J58" s="24">
        <v>92.24</v>
      </c>
      <c r="K58" s="24">
        <v>10.76</v>
      </c>
      <c r="L58" s="11">
        <f>J58+K58</f>
        <v>103</v>
      </c>
    </row>
    <row r="59" spans="1:12" x14ac:dyDescent="0.25">
      <c r="A59" s="4">
        <v>58</v>
      </c>
      <c r="B59" s="16">
        <v>45488</v>
      </c>
      <c r="C59" s="14" t="s">
        <v>140</v>
      </c>
      <c r="D59" s="15" t="s">
        <v>69</v>
      </c>
      <c r="E59" s="15" t="s">
        <v>536</v>
      </c>
      <c r="F59" s="14" t="s">
        <v>219</v>
      </c>
      <c r="G59" s="15" t="s">
        <v>2</v>
      </c>
      <c r="H59" s="15" t="s">
        <v>537</v>
      </c>
      <c r="I59" s="14" t="s">
        <v>538</v>
      </c>
      <c r="J59" s="24">
        <v>75.86</v>
      </c>
      <c r="K59" s="24">
        <v>12.12</v>
      </c>
      <c r="L59" s="11">
        <f>J59+K59</f>
        <v>87.98</v>
      </c>
    </row>
    <row r="60" spans="1:12" x14ac:dyDescent="0.25">
      <c r="A60" s="4">
        <v>59</v>
      </c>
      <c r="B60" s="16">
        <v>45489</v>
      </c>
      <c r="C60" s="8" t="s">
        <v>140</v>
      </c>
      <c r="D60" s="15" t="s">
        <v>11</v>
      </c>
      <c r="E60" s="15" t="s">
        <v>185</v>
      </c>
      <c r="F60" s="14" t="s">
        <v>53</v>
      </c>
      <c r="G60" s="15" t="s">
        <v>2</v>
      </c>
      <c r="H60" s="15" t="s">
        <v>93</v>
      </c>
      <c r="I60" s="14" t="s">
        <v>94</v>
      </c>
      <c r="J60" s="24">
        <f>1214.65-361.81</f>
        <v>852.84000000000015</v>
      </c>
      <c r="K60" s="24">
        <v>136.46</v>
      </c>
      <c r="L60" s="11">
        <f>J60+K60</f>
        <v>989.30000000000018</v>
      </c>
    </row>
    <row r="61" spans="1:12" x14ac:dyDescent="0.25">
      <c r="A61" s="4">
        <v>60</v>
      </c>
      <c r="B61" s="17">
        <v>45489</v>
      </c>
      <c r="C61" s="12" t="s">
        <v>140</v>
      </c>
      <c r="D61" s="13" t="s">
        <v>186</v>
      </c>
      <c r="E61" s="13" t="s">
        <v>207</v>
      </c>
      <c r="F61" s="12" t="s">
        <v>1</v>
      </c>
      <c r="G61" s="13" t="s">
        <v>2</v>
      </c>
      <c r="H61" s="15" t="s">
        <v>208</v>
      </c>
      <c r="I61" s="14" t="s">
        <v>209</v>
      </c>
      <c r="J61" s="24">
        <v>68.97</v>
      </c>
      <c r="K61" s="24">
        <v>11.04</v>
      </c>
      <c r="L61" s="11">
        <f>J61+K61</f>
        <v>80.009999999999991</v>
      </c>
    </row>
    <row r="62" spans="1:12" x14ac:dyDescent="0.25">
      <c r="A62" s="28">
        <v>61</v>
      </c>
      <c r="B62" s="17">
        <v>45489</v>
      </c>
      <c r="C62" s="12" t="s">
        <v>140</v>
      </c>
      <c r="D62" s="13" t="s">
        <v>186</v>
      </c>
      <c r="E62" s="13" t="s">
        <v>210</v>
      </c>
      <c r="F62" s="12" t="s">
        <v>1</v>
      </c>
      <c r="G62" s="13" t="s">
        <v>2</v>
      </c>
      <c r="H62" s="15" t="s">
        <v>208</v>
      </c>
      <c r="I62" s="14" t="s">
        <v>209</v>
      </c>
      <c r="J62" s="24">
        <v>160</v>
      </c>
      <c r="K62" s="24"/>
      <c r="L62" s="11">
        <f>J62+K62</f>
        <v>160</v>
      </c>
    </row>
    <row r="63" spans="1:12" x14ac:dyDescent="0.25">
      <c r="A63" s="4">
        <v>62</v>
      </c>
      <c r="B63" s="16">
        <v>45490</v>
      </c>
      <c r="C63" s="8" t="s">
        <v>140</v>
      </c>
      <c r="D63" s="15" t="s">
        <v>27</v>
      </c>
      <c r="E63" s="15" t="s">
        <v>176</v>
      </c>
      <c r="F63" s="14" t="s">
        <v>1</v>
      </c>
      <c r="G63" s="15" t="s">
        <v>2</v>
      </c>
      <c r="H63" s="15" t="s">
        <v>177</v>
      </c>
      <c r="I63" s="14" t="s">
        <v>178</v>
      </c>
      <c r="J63" s="24">
        <v>93.24</v>
      </c>
      <c r="K63" s="24">
        <v>2.2599999999999998</v>
      </c>
      <c r="L63" s="11">
        <f>J63+K63</f>
        <v>95.5</v>
      </c>
    </row>
    <row r="64" spans="1:12" x14ac:dyDescent="0.25">
      <c r="A64" s="4">
        <v>63</v>
      </c>
      <c r="B64" s="16">
        <v>45490</v>
      </c>
      <c r="C64" s="8" t="s">
        <v>140</v>
      </c>
      <c r="D64" s="15" t="s">
        <v>27</v>
      </c>
      <c r="E64" s="15" t="s">
        <v>179</v>
      </c>
      <c r="F64" s="14" t="s">
        <v>1</v>
      </c>
      <c r="G64" s="15" t="s">
        <v>2</v>
      </c>
      <c r="H64" s="15" t="s">
        <v>89</v>
      </c>
      <c r="I64" s="14" t="s">
        <v>90</v>
      </c>
      <c r="J64" s="24">
        <v>142.56</v>
      </c>
      <c r="K64" s="24">
        <v>2.44</v>
      </c>
      <c r="L64" s="11">
        <f>J64+K64</f>
        <v>145</v>
      </c>
    </row>
    <row r="65" spans="1:12" x14ac:dyDescent="0.25">
      <c r="A65" s="4">
        <v>64</v>
      </c>
      <c r="B65" s="16">
        <v>45490</v>
      </c>
      <c r="C65" s="8" t="s">
        <v>140</v>
      </c>
      <c r="D65" s="15" t="s">
        <v>27</v>
      </c>
      <c r="E65" s="15" t="s">
        <v>180</v>
      </c>
      <c r="F65" s="14" t="s">
        <v>1</v>
      </c>
      <c r="G65" s="15" t="s">
        <v>2</v>
      </c>
      <c r="H65" s="15" t="s">
        <v>181</v>
      </c>
      <c r="I65" s="14" t="s">
        <v>182</v>
      </c>
      <c r="J65" s="24">
        <v>480.17</v>
      </c>
      <c r="K65" s="24">
        <v>76.83</v>
      </c>
      <c r="L65" s="11">
        <f>J65+K65</f>
        <v>557</v>
      </c>
    </row>
    <row r="66" spans="1:12" x14ac:dyDescent="0.25">
      <c r="A66" s="4">
        <v>65</v>
      </c>
      <c r="B66" s="16">
        <v>45490</v>
      </c>
      <c r="C66" s="8" t="s">
        <v>140</v>
      </c>
      <c r="D66" s="15" t="s">
        <v>0</v>
      </c>
      <c r="E66" s="15" t="s">
        <v>183</v>
      </c>
      <c r="F66" s="14" t="s">
        <v>8</v>
      </c>
      <c r="G66" s="15" t="s">
        <v>2</v>
      </c>
      <c r="H66" s="15" t="s">
        <v>9</v>
      </c>
      <c r="I66" s="14" t="s">
        <v>10</v>
      </c>
      <c r="J66" s="24">
        <v>129.78</v>
      </c>
      <c r="K66" s="24">
        <v>20.22</v>
      </c>
      <c r="L66" s="11">
        <f>J66+K66</f>
        <v>150</v>
      </c>
    </row>
    <row r="67" spans="1:12" x14ac:dyDescent="0.25">
      <c r="A67" s="4">
        <v>66</v>
      </c>
      <c r="B67" s="16">
        <v>45490</v>
      </c>
      <c r="C67" s="8" t="s">
        <v>140</v>
      </c>
      <c r="D67" s="15" t="s">
        <v>0</v>
      </c>
      <c r="E67" s="15" t="s">
        <v>184</v>
      </c>
      <c r="F67" s="14" t="s">
        <v>1</v>
      </c>
      <c r="G67" s="15" t="s">
        <v>2</v>
      </c>
      <c r="H67" s="15" t="s">
        <v>41</v>
      </c>
      <c r="I67" s="14" t="s">
        <v>3</v>
      </c>
      <c r="J67" s="24">
        <f>964.46-43.09</f>
        <v>921.37</v>
      </c>
      <c r="K67" s="24">
        <v>12.41</v>
      </c>
      <c r="L67" s="11">
        <f>J67+K67</f>
        <v>933.78</v>
      </c>
    </row>
    <row r="68" spans="1:12" x14ac:dyDescent="0.25">
      <c r="A68" s="4">
        <v>67</v>
      </c>
      <c r="B68" s="16">
        <v>45490</v>
      </c>
      <c r="C68" s="12" t="s">
        <v>140</v>
      </c>
      <c r="D68" s="15" t="s">
        <v>11</v>
      </c>
      <c r="E68" s="15" t="s">
        <v>216</v>
      </c>
      <c r="F68" s="12" t="s">
        <v>1</v>
      </c>
      <c r="G68" s="13" t="s">
        <v>2</v>
      </c>
      <c r="H68" s="15" t="s">
        <v>30</v>
      </c>
      <c r="I68" s="14" t="s">
        <v>31</v>
      </c>
      <c r="J68" s="24">
        <v>472.34</v>
      </c>
      <c r="K68" s="24">
        <f>75.57-5.9</f>
        <v>69.669999999999987</v>
      </c>
      <c r="L68" s="11">
        <f>J68+K68</f>
        <v>542.01</v>
      </c>
    </row>
    <row r="69" spans="1:12" x14ac:dyDescent="0.25">
      <c r="A69" s="4">
        <v>68</v>
      </c>
      <c r="B69" s="16">
        <v>45490</v>
      </c>
      <c r="C69" s="14" t="s">
        <v>140</v>
      </c>
      <c r="D69" s="15" t="s">
        <v>11</v>
      </c>
      <c r="E69" s="15" t="s">
        <v>227</v>
      </c>
      <c r="F69" s="14" t="s">
        <v>8</v>
      </c>
      <c r="G69" s="15" t="s">
        <v>2</v>
      </c>
      <c r="H69" s="15" t="s">
        <v>32</v>
      </c>
      <c r="I69" s="14" t="s">
        <v>33</v>
      </c>
      <c r="J69" s="24">
        <v>510.67</v>
      </c>
      <c r="K69" s="24">
        <v>79.510000000000005</v>
      </c>
      <c r="L69" s="11">
        <f>J69+K69</f>
        <v>590.18000000000006</v>
      </c>
    </row>
    <row r="70" spans="1:12" x14ac:dyDescent="0.25">
      <c r="A70" s="4">
        <v>69</v>
      </c>
      <c r="B70" s="16">
        <v>45492</v>
      </c>
      <c r="C70" s="14" t="s">
        <v>140</v>
      </c>
      <c r="D70" s="15" t="s">
        <v>0</v>
      </c>
      <c r="E70" s="15" t="s">
        <v>226</v>
      </c>
      <c r="F70" s="14" t="s">
        <v>8</v>
      </c>
      <c r="G70" s="15" t="s">
        <v>2</v>
      </c>
      <c r="H70" s="15" t="s">
        <v>81</v>
      </c>
      <c r="I70" s="14" t="s">
        <v>82</v>
      </c>
      <c r="J70" s="24">
        <v>173.04</v>
      </c>
      <c r="K70" s="24">
        <v>26.96</v>
      </c>
      <c r="L70" s="11">
        <f>J70+K70</f>
        <v>200</v>
      </c>
    </row>
    <row r="71" spans="1:12" x14ac:dyDescent="0.25">
      <c r="A71" s="4">
        <v>70</v>
      </c>
      <c r="B71" s="16">
        <v>45492</v>
      </c>
      <c r="C71" s="14" t="s">
        <v>140</v>
      </c>
      <c r="D71" s="15" t="s">
        <v>11</v>
      </c>
      <c r="E71" s="15" t="s">
        <v>228</v>
      </c>
      <c r="F71" s="14" t="s">
        <v>1</v>
      </c>
      <c r="G71" s="15" t="s">
        <v>2</v>
      </c>
      <c r="H71" s="15" t="s">
        <v>78</v>
      </c>
      <c r="I71" s="14" t="s">
        <v>3</v>
      </c>
      <c r="J71" s="24">
        <f xml:space="preserve"> 247.07-19.83</f>
        <v>227.24</v>
      </c>
      <c r="K71" s="24">
        <v>34.76</v>
      </c>
      <c r="L71" s="11">
        <f>J71+K71</f>
        <v>262</v>
      </c>
    </row>
    <row r="72" spans="1:12" x14ac:dyDescent="0.25">
      <c r="A72" s="4">
        <v>71</v>
      </c>
      <c r="B72" s="17">
        <v>45492</v>
      </c>
      <c r="C72" s="12" t="s">
        <v>140</v>
      </c>
      <c r="D72" s="13" t="s">
        <v>186</v>
      </c>
      <c r="E72" s="13" t="s">
        <v>851</v>
      </c>
      <c r="F72" s="12" t="s">
        <v>1</v>
      </c>
      <c r="G72" s="13" t="s">
        <v>2</v>
      </c>
      <c r="H72" s="15" t="s">
        <v>67</v>
      </c>
      <c r="I72" s="14" t="s">
        <v>68</v>
      </c>
      <c r="J72" s="24">
        <v>952.59</v>
      </c>
      <c r="K72" s="24">
        <v>152.41</v>
      </c>
      <c r="L72" s="11">
        <f>J72+K72</f>
        <v>1105</v>
      </c>
    </row>
    <row r="73" spans="1:12" x14ac:dyDescent="0.25">
      <c r="A73" s="4">
        <v>72</v>
      </c>
      <c r="B73" s="17">
        <v>45492</v>
      </c>
      <c r="C73" s="12" t="s">
        <v>140</v>
      </c>
      <c r="D73" s="13" t="s">
        <v>186</v>
      </c>
      <c r="E73" s="13"/>
      <c r="F73" s="12" t="s">
        <v>1</v>
      </c>
      <c r="G73" s="13" t="s">
        <v>2</v>
      </c>
      <c r="H73" s="15" t="s">
        <v>39</v>
      </c>
      <c r="I73" s="14" t="s">
        <v>40</v>
      </c>
      <c r="J73" s="24">
        <v>349.23</v>
      </c>
      <c r="K73" s="24">
        <v>7.81</v>
      </c>
      <c r="L73" s="11">
        <f>J73+K73</f>
        <v>357.04</v>
      </c>
    </row>
    <row r="74" spans="1:12" x14ac:dyDescent="0.25">
      <c r="A74" s="4">
        <v>73</v>
      </c>
      <c r="B74" s="17">
        <v>45492</v>
      </c>
      <c r="C74" s="12" t="s">
        <v>140</v>
      </c>
      <c r="D74" s="13" t="s">
        <v>186</v>
      </c>
      <c r="E74" s="13">
        <v>57729464</v>
      </c>
      <c r="F74" s="12" t="s">
        <v>1</v>
      </c>
      <c r="G74" s="13" t="s">
        <v>2</v>
      </c>
      <c r="H74" s="15" t="s">
        <v>852</v>
      </c>
      <c r="I74" s="14" t="s">
        <v>331</v>
      </c>
      <c r="J74" s="24">
        <v>84.48</v>
      </c>
      <c r="K74" s="24">
        <v>13.52</v>
      </c>
      <c r="L74" s="11">
        <f>J74+K74</f>
        <v>98</v>
      </c>
    </row>
    <row r="75" spans="1:12" x14ac:dyDescent="0.25">
      <c r="A75" s="4">
        <v>74</v>
      </c>
      <c r="B75" s="17">
        <v>45492</v>
      </c>
      <c r="C75" s="12" t="s">
        <v>140</v>
      </c>
      <c r="D75" s="13" t="s">
        <v>186</v>
      </c>
      <c r="E75" s="13">
        <v>1.5813924071918299E+20</v>
      </c>
      <c r="F75" s="12" t="s">
        <v>1</v>
      </c>
      <c r="G75" s="13" t="s">
        <v>2</v>
      </c>
      <c r="H75" s="15" t="s">
        <v>23</v>
      </c>
      <c r="I75" s="14" t="s">
        <v>24</v>
      </c>
      <c r="J75" s="24">
        <v>46.12</v>
      </c>
      <c r="K75" s="24">
        <v>7.38</v>
      </c>
      <c r="L75" s="11">
        <f>J75+K75</f>
        <v>53.5</v>
      </c>
    </row>
    <row r="76" spans="1:12" x14ac:dyDescent="0.25">
      <c r="A76" s="4">
        <v>75</v>
      </c>
      <c r="B76" s="17">
        <v>45492</v>
      </c>
      <c r="C76" s="12" t="s">
        <v>140</v>
      </c>
      <c r="D76" s="13" t="s">
        <v>186</v>
      </c>
      <c r="E76" s="13" t="s">
        <v>865</v>
      </c>
      <c r="F76" s="12" t="s">
        <v>1</v>
      </c>
      <c r="G76" s="13" t="s">
        <v>2</v>
      </c>
      <c r="H76" s="15" t="s">
        <v>78</v>
      </c>
      <c r="I76" s="14" t="s">
        <v>3</v>
      </c>
      <c r="J76" s="24">
        <v>806</v>
      </c>
      <c r="K76" s="24">
        <v>0</v>
      </c>
      <c r="L76" s="11">
        <f>J76+K76</f>
        <v>806</v>
      </c>
    </row>
    <row r="77" spans="1:12" x14ac:dyDescent="0.25">
      <c r="A77" s="28">
        <v>76</v>
      </c>
      <c r="B77" s="18">
        <v>45493</v>
      </c>
      <c r="C77" s="20" t="s">
        <v>140</v>
      </c>
      <c r="D77" s="5" t="s">
        <v>777</v>
      </c>
      <c r="E77" s="5" t="s">
        <v>778</v>
      </c>
      <c r="F77" s="20" t="s">
        <v>42</v>
      </c>
      <c r="G77" s="5" t="s">
        <v>2</v>
      </c>
      <c r="H77" s="5" t="s">
        <v>779</v>
      </c>
      <c r="I77" s="20" t="s">
        <v>94</v>
      </c>
      <c r="J77" s="25">
        <v>1378.45</v>
      </c>
      <c r="K77" s="25">
        <v>220.55</v>
      </c>
      <c r="L77" s="11">
        <f>J77+K77</f>
        <v>1599</v>
      </c>
    </row>
    <row r="78" spans="1:12" x14ac:dyDescent="0.25">
      <c r="A78" s="4">
        <v>77</v>
      </c>
      <c r="B78" s="18">
        <v>45493</v>
      </c>
      <c r="C78" s="20" t="s">
        <v>140</v>
      </c>
      <c r="D78" s="5" t="s">
        <v>777</v>
      </c>
      <c r="E78" s="5" t="s">
        <v>780</v>
      </c>
      <c r="F78" s="20" t="s">
        <v>42</v>
      </c>
      <c r="G78" s="5" t="s">
        <v>2</v>
      </c>
      <c r="H78" s="5" t="s">
        <v>574</v>
      </c>
      <c r="I78" s="20" t="s">
        <v>575</v>
      </c>
      <c r="J78" s="25">
        <v>3098.28</v>
      </c>
      <c r="K78" s="25">
        <v>495.72</v>
      </c>
      <c r="L78" s="11">
        <f>J78+K78</f>
        <v>3594</v>
      </c>
    </row>
    <row r="79" spans="1:12" x14ac:dyDescent="0.25">
      <c r="A79" s="4">
        <v>78</v>
      </c>
      <c r="B79" s="16">
        <v>45496</v>
      </c>
      <c r="C79" s="14" t="s">
        <v>140</v>
      </c>
      <c r="D79" s="15" t="s">
        <v>11</v>
      </c>
      <c r="E79" s="15" t="s">
        <v>229</v>
      </c>
      <c r="F79" s="14" t="s">
        <v>1</v>
      </c>
      <c r="G79" s="15" t="s">
        <v>2</v>
      </c>
      <c r="H79" s="15" t="s">
        <v>78</v>
      </c>
      <c r="I79" s="14" t="s">
        <v>3</v>
      </c>
      <c r="J79" s="24">
        <f>748.42-12.5</f>
        <v>735.92</v>
      </c>
      <c r="K79" s="24">
        <v>27.31</v>
      </c>
      <c r="L79" s="11">
        <f>J79+K79</f>
        <v>763.2299999999999</v>
      </c>
    </row>
    <row r="80" spans="1:12" x14ac:dyDescent="0.25">
      <c r="A80" s="4">
        <v>79</v>
      </c>
      <c r="B80" s="16">
        <v>45496</v>
      </c>
      <c r="C80" s="14" t="s">
        <v>140</v>
      </c>
      <c r="D80" s="15" t="s">
        <v>27</v>
      </c>
      <c r="E80" s="15" t="s">
        <v>230</v>
      </c>
      <c r="F80" s="14" t="s">
        <v>53</v>
      </c>
      <c r="G80" s="15" t="s">
        <v>2</v>
      </c>
      <c r="H80" s="15" t="s">
        <v>62</v>
      </c>
      <c r="I80" s="14" t="s">
        <v>63</v>
      </c>
      <c r="J80" s="24">
        <v>731.9</v>
      </c>
      <c r="K80" s="24">
        <v>117.1</v>
      </c>
      <c r="L80" s="11">
        <f>J80+K80</f>
        <v>849</v>
      </c>
    </row>
    <row r="81" spans="1:12" x14ac:dyDescent="0.25">
      <c r="A81" s="4">
        <v>80</v>
      </c>
      <c r="B81" s="16">
        <v>45496</v>
      </c>
      <c r="C81" s="14" t="s">
        <v>140</v>
      </c>
      <c r="D81" s="15" t="s">
        <v>27</v>
      </c>
      <c r="E81" s="15" t="s">
        <v>233</v>
      </c>
      <c r="F81" s="14" t="s">
        <v>8</v>
      </c>
      <c r="G81" s="15" t="s">
        <v>2</v>
      </c>
      <c r="H81" s="15" t="s">
        <v>231</v>
      </c>
      <c r="I81" s="14" t="s">
        <v>232</v>
      </c>
      <c r="J81" s="24">
        <v>186.58</v>
      </c>
      <c r="K81" s="24">
        <v>28.93</v>
      </c>
      <c r="L81" s="11">
        <f>J81+K81</f>
        <v>215.51000000000002</v>
      </c>
    </row>
    <row r="82" spans="1:12" x14ac:dyDescent="0.25">
      <c r="A82" s="4">
        <v>81</v>
      </c>
      <c r="B82" s="16">
        <v>45496</v>
      </c>
      <c r="C82" s="8" t="s">
        <v>140</v>
      </c>
      <c r="D82" s="15" t="s">
        <v>4</v>
      </c>
      <c r="E82" s="15" t="s">
        <v>234</v>
      </c>
      <c r="F82" s="14" t="s">
        <v>8</v>
      </c>
      <c r="G82" s="15" t="s">
        <v>2</v>
      </c>
      <c r="H82" s="15" t="s">
        <v>34</v>
      </c>
      <c r="I82" s="14" t="s">
        <v>35</v>
      </c>
      <c r="J82" s="24">
        <v>346.25</v>
      </c>
      <c r="K82" s="24">
        <v>53.75</v>
      </c>
      <c r="L82" s="11">
        <f>J82+K82</f>
        <v>400</v>
      </c>
    </row>
    <row r="83" spans="1:12" x14ac:dyDescent="0.25">
      <c r="A83" s="4">
        <v>82</v>
      </c>
      <c r="B83" s="16">
        <v>45497</v>
      </c>
      <c r="C83" s="14" t="s">
        <v>140</v>
      </c>
      <c r="D83" s="15" t="s">
        <v>0</v>
      </c>
      <c r="E83" s="15" t="s">
        <v>235</v>
      </c>
      <c r="F83" s="14" t="s">
        <v>73</v>
      </c>
      <c r="G83" s="15" t="s">
        <v>2</v>
      </c>
      <c r="H83" s="15" t="s">
        <v>236</v>
      </c>
      <c r="I83" s="14" t="s">
        <v>237</v>
      </c>
      <c r="J83" s="24">
        <f>200.86-20.08</f>
        <v>180.78000000000003</v>
      </c>
      <c r="K83" s="24">
        <v>28.93</v>
      </c>
      <c r="L83" s="11">
        <f>J83+K83</f>
        <v>209.71000000000004</v>
      </c>
    </row>
    <row r="84" spans="1:12" x14ac:dyDescent="0.25">
      <c r="A84" s="4">
        <v>83</v>
      </c>
      <c r="B84" s="16">
        <v>45497</v>
      </c>
      <c r="C84" s="14" t="s">
        <v>140</v>
      </c>
      <c r="D84" s="15" t="s">
        <v>0</v>
      </c>
      <c r="E84" s="15" t="s">
        <v>238</v>
      </c>
      <c r="F84" s="14" t="s">
        <v>1</v>
      </c>
      <c r="G84" s="15" t="s">
        <v>2</v>
      </c>
      <c r="H84" s="15" t="s">
        <v>78</v>
      </c>
      <c r="I84" s="14" t="s">
        <v>3</v>
      </c>
      <c r="J84" s="24">
        <f>643.24-136.24</f>
        <v>507</v>
      </c>
      <c r="K84" s="24">
        <v>20</v>
      </c>
      <c r="L84" s="11">
        <f>J84+K84</f>
        <v>527</v>
      </c>
    </row>
    <row r="85" spans="1:12" x14ac:dyDescent="0.25">
      <c r="A85" s="4">
        <v>84</v>
      </c>
      <c r="B85" s="16">
        <v>45497</v>
      </c>
      <c r="C85" s="14" t="s">
        <v>140</v>
      </c>
      <c r="D85" s="15" t="s">
        <v>0</v>
      </c>
      <c r="E85" s="15" t="s">
        <v>239</v>
      </c>
      <c r="F85" s="14" t="s">
        <v>1</v>
      </c>
      <c r="G85" s="15" t="s">
        <v>2</v>
      </c>
      <c r="H85" s="15" t="s">
        <v>220</v>
      </c>
      <c r="I85" s="14" t="s">
        <v>70</v>
      </c>
      <c r="J85" s="24">
        <v>1117.32</v>
      </c>
      <c r="K85" s="24">
        <v>46.68</v>
      </c>
      <c r="L85" s="11">
        <f>J85+K85</f>
        <v>1164</v>
      </c>
    </row>
    <row r="86" spans="1:12" x14ac:dyDescent="0.25">
      <c r="A86" s="4">
        <v>85</v>
      </c>
      <c r="B86" s="16">
        <v>45497</v>
      </c>
      <c r="C86" s="14" t="s">
        <v>140</v>
      </c>
      <c r="D86" s="15" t="s">
        <v>0</v>
      </c>
      <c r="E86" s="15" t="s">
        <v>240</v>
      </c>
      <c r="F86" s="14" t="s">
        <v>73</v>
      </c>
      <c r="G86" s="15" t="s">
        <v>2</v>
      </c>
      <c r="H86" s="15" t="s">
        <v>45</v>
      </c>
      <c r="I86" s="14" t="s">
        <v>46</v>
      </c>
      <c r="J86" s="24">
        <v>527</v>
      </c>
      <c r="K86" s="24">
        <v>0</v>
      </c>
      <c r="L86" s="11">
        <f>J86+K86</f>
        <v>527</v>
      </c>
    </row>
    <row r="87" spans="1:12" x14ac:dyDescent="0.25">
      <c r="A87" s="4">
        <v>86</v>
      </c>
      <c r="B87" s="16">
        <v>45497</v>
      </c>
      <c r="C87" s="14" t="s">
        <v>140</v>
      </c>
      <c r="D87" s="15" t="s">
        <v>0</v>
      </c>
      <c r="E87" s="15" t="s">
        <v>241</v>
      </c>
      <c r="F87" s="14" t="s">
        <v>8</v>
      </c>
      <c r="G87" s="15" t="s">
        <v>2</v>
      </c>
      <c r="H87" s="15" t="s">
        <v>60</v>
      </c>
      <c r="I87" s="14" t="s">
        <v>61</v>
      </c>
      <c r="J87" s="24">
        <v>201.28</v>
      </c>
      <c r="K87" s="24">
        <v>31.22</v>
      </c>
      <c r="L87" s="11">
        <f>J87+K87</f>
        <v>232.5</v>
      </c>
    </row>
    <row r="88" spans="1:12" x14ac:dyDescent="0.25">
      <c r="A88" s="4">
        <v>87</v>
      </c>
      <c r="B88" s="16">
        <v>45497</v>
      </c>
      <c r="C88" s="14" t="s">
        <v>140</v>
      </c>
      <c r="D88" s="15" t="s">
        <v>0</v>
      </c>
      <c r="E88" s="15" t="s">
        <v>242</v>
      </c>
      <c r="F88" s="14" t="s">
        <v>8</v>
      </c>
      <c r="G88" s="15" t="s">
        <v>2</v>
      </c>
      <c r="H88" s="15" t="s">
        <v>9</v>
      </c>
      <c r="I88" s="14" t="s">
        <v>10</v>
      </c>
      <c r="J88" s="24">
        <v>319.91000000000003</v>
      </c>
      <c r="K88" s="24">
        <v>50.09</v>
      </c>
      <c r="L88" s="11">
        <f>J88+K88</f>
        <v>370</v>
      </c>
    </row>
    <row r="89" spans="1:12" x14ac:dyDescent="0.25">
      <c r="A89" s="4">
        <v>88</v>
      </c>
      <c r="B89" s="16">
        <v>45497</v>
      </c>
      <c r="C89" s="14" t="s">
        <v>140</v>
      </c>
      <c r="D89" s="15" t="s">
        <v>0</v>
      </c>
      <c r="E89" s="15" t="s">
        <v>243</v>
      </c>
      <c r="F89" s="14" t="s">
        <v>8</v>
      </c>
      <c r="G89" s="15" t="s">
        <v>2</v>
      </c>
      <c r="H89" s="15" t="s">
        <v>37</v>
      </c>
      <c r="I89" s="14" t="s">
        <v>38</v>
      </c>
      <c r="J89" s="24">
        <v>173.04</v>
      </c>
      <c r="K89" s="24">
        <v>26.96</v>
      </c>
      <c r="L89" s="11">
        <f>J89+K89</f>
        <v>200</v>
      </c>
    </row>
    <row r="90" spans="1:12" x14ac:dyDescent="0.25">
      <c r="A90" s="4">
        <v>89</v>
      </c>
      <c r="B90" s="16">
        <v>45497</v>
      </c>
      <c r="C90" s="14" t="s">
        <v>140</v>
      </c>
      <c r="D90" s="15" t="s">
        <v>11</v>
      </c>
      <c r="E90" s="15" t="s">
        <v>244</v>
      </c>
      <c r="F90" s="14" t="s">
        <v>8</v>
      </c>
      <c r="G90" s="15" t="s">
        <v>2</v>
      </c>
      <c r="H90" s="15" t="s">
        <v>32</v>
      </c>
      <c r="I90" s="14" t="s">
        <v>33</v>
      </c>
      <c r="J90" s="24">
        <v>605.79</v>
      </c>
      <c r="K90" s="24">
        <v>94.32</v>
      </c>
      <c r="L90" s="11">
        <f>J90+K90</f>
        <v>700.1099999999999</v>
      </c>
    </row>
    <row r="91" spans="1:12" x14ac:dyDescent="0.25">
      <c r="A91" s="4">
        <v>90</v>
      </c>
      <c r="B91" s="16">
        <v>45497</v>
      </c>
      <c r="C91" s="8" t="s">
        <v>140</v>
      </c>
      <c r="D91" s="15" t="s">
        <v>4</v>
      </c>
      <c r="E91" s="15" t="s">
        <v>245</v>
      </c>
      <c r="F91" s="14" t="s">
        <v>1</v>
      </c>
      <c r="G91" s="15" t="s">
        <v>2</v>
      </c>
      <c r="H91" s="15" t="s">
        <v>78</v>
      </c>
      <c r="I91" s="14" t="s">
        <v>3</v>
      </c>
      <c r="J91" s="24">
        <f>1048.65-5.5</f>
        <v>1043.1500000000001</v>
      </c>
      <c r="K91" s="24">
        <v>114.28</v>
      </c>
      <c r="L91" s="11">
        <f>J91+K91</f>
        <v>1157.43</v>
      </c>
    </row>
    <row r="92" spans="1:12" x14ac:dyDescent="0.25">
      <c r="A92" s="28">
        <v>91</v>
      </c>
      <c r="B92" s="16">
        <v>45497</v>
      </c>
      <c r="C92" s="14" t="s">
        <v>140</v>
      </c>
      <c r="D92" s="15" t="s">
        <v>0</v>
      </c>
      <c r="E92" s="15" t="s">
        <v>246</v>
      </c>
      <c r="F92" s="14" t="s">
        <v>8</v>
      </c>
      <c r="G92" s="15" t="s">
        <v>2</v>
      </c>
      <c r="H92" s="15" t="s">
        <v>247</v>
      </c>
      <c r="I92" s="14" t="s">
        <v>248</v>
      </c>
      <c r="J92" s="24">
        <v>259.58</v>
      </c>
      <c r="K92" s="24">
        <v>40.42</v>
      </c>
      <c r="L92" s="11">
        <f>J92+K92</f>
        <v>300</v>
      </c>
    </row>
    <row r="93" spans="1:12" x14ac:dyDescent="0.25">
      <c r="A93" s="4">
        <v>92</v>
      </c>
      <c r="B93" s="16">
        <v>45498</v>
      </c>
      <c r="C93" s="14" t="s">
        <v>140</v>
      </c>
      <c r="D93" s="15" t="s">
        <v>95</v>
      </c>
      <c r="E93" s="15" t="s">
        <v>472</v>
      </c>
      <c r="F93" s="14" t="s">
        <v>73</v>
      </c>
      <c r="G93" s="15" t="s">
        <v>2</v>
      </c>
      <c r="H93" s="15" t="s">
        <v>12</v>
      </c>
      <c r="I93" s="14" t="s">
        <v>13</v>
      </c>
      <c r="J93" s="24">
        <v>900.62</v>
      </c>
      <c r="K93" s="24">
        <v>0</v>
      </c>
      <c r="L93" s="11">
        <f>J93+K93</f>
        <v>900.62</v>
      </c>
    </row>
    <row r="94" spans="1:12" x14ac:dyDescent="0.25">
      <c r="A94" s="4">
        <v>93</v>
      </c>
      <c r="B94" s="16">
        <v>45499</v>
      </c>
      <c r="C94" s="14" t="s">
        <v>140</v>
      </c>
      <c r="D94" s="15" t="s">
        <v>27</v>
      </c>
      <c r="E94" s="15" t="s">
        <v>249</v>
      </c>
      <c r="F94" s="14" t="s">
        <v>1</v>
      </c>
      <c r="G94" s="15" t="s">
        <v>2</v>
      </c>
      <c r="H94" s="15" t="s">
        <v>78</v>
      </c>
      <c r="I94" s="14" t="s">
        <v>3</v>
      </c>
      <c r="J94" s="24">
        <v>103.48</v>
      </c>
      <c r="K94" s="24">
        <v>1.52</v>
      </c>
      <c r="L94" s="11">
        <f>J94+K94</f>
        <v>105</v>
      </c>
    </row>
    <row r="95" spans="1:12" x14ac:dyDescent="0.25">
      <c r="A95" s="4">
        <v>94</v>
      </c>
      <c r="B95" s="16">
        <v>45499</v>
      </c>
      <c r="C95" s="14" t="s">
        <v>140</v>
      </c>
      <c r="D95" s="15" t="s">
        <v>27</v>
      </c>
      <c r="E95" s="15" t="s">
        <v>250</v>
      </c>
      <c r="F95" s="14" t="s">
        <v>1</v>
      </c>
      <c r="G95" s="15" t="s">
        <v>2</v>
      </c>
      <c r="H95" s="15" t="s">
        <v>220</v>
      </c>
      <c r="I95" s="14" t="s">
        <v>70</v>
      </c>
      <c r="J95" s="24">
        <v>1088.77</v>
      </c>
      <c r="K95" s="24">
        <v>9.11</v>
      </c>
      <c r="L95" s="11">
        <f>J95+K95</f>
        <v>1097.8799999999999</v>
      </c>
    </row>
    <row r="96" spans="1:12" x14ac:dyDescent="0.25">
      <c r="A96" s="4">
        <v>95</v>
      </c>
      <c r="B96" s="16">
        <v>45499</v>
      </c>
      <c r="C96" s="14" t="s">
        <v>140</v>
      </c>
      <c r="D96" s="15" t="s">
        <v>95</v>
      </c>
      <c r="E96" s="15" t="s">
        <v>473</v>
      </c>
      <c r="F96" s="14" t="s">
        <v>73</v>
      </c>
      <c r="G96" s="15" t="s">
        <v>2</v>
      </c>
      <c r="H96" s="15" t="s">
        <v>45</v>
      </c>
      <c r="I96" s="14" t="s">
        <v>46</v>
      </c>
      <c r="J96" s="24">
        <v>428</v>
      </c>
      <c r="K96" s="24">
        <v>0</v>
      </c>
      <c r="L96" s="11">
        <f>J96+K96</f>
        <v>428</v>
      </c>
    </row>
    <row r="97" spans="1:12" x14ac:dyDescent="0.25">
      <c r="A97" s="4">
        <v>96</v>
      </c>
      <c r="B97" s="18">
        <v>45499</v>
      </c>
      <c r="C97" s="20" t="s">
        <v>140</v>
      </c>
      <c r="D97" s="5" t="s">
        <v>777</v>
      </c>
      <c r="E97" s="5" t="s">
        <v>781</v>
      </c>
      <c r="F97" s="20" t="s">
        <v>782</v>
      </c>
      <c r="G97" s="5" t="s">
        <v>2</v>
      </c>
      <c r="H97" s="5" t="s">
        <v>783</v>
      </c>
      <c r="I97" s="20" t="s">
        <v>784</v>
      </c>
      <c r="J97" s="25">
        <v>1248.29</v>
      </c>
      <c r="K97" s="25">
        <v>199.73</v>
      </c>
      <c r="L97" s="11">
        <f>J97+K97</f>
        <v>1448.02</v>
      </c>
    </row>
    <row r="98" spans="1:12" x14ac:dyDescent="0.25">
      <c r="A98" s="4">
        <v>97</v>
      </c>
      <c r="B98" s="17">
        <v>45499</v>
      </c>
      <c r="C98" s="12" t="s">
        <v>140</v>
      </c>
      <c r="D98" s="13" t="s">
        <v>186</v>
      </c>
      <c r="E98" s="13" t="s">
        <v>853</v>
      </c>
      <c r="F98" s="12" t="s">
        <v>195</v>
      </c>
      <c r="G98" s="13" t="s">
        <v>2</v>
      </c>
      <c r="H98" s="15" t="s">
        <v>45</v>
      </c>
      <c r="I98" s="14" t="s">
        <v>46</v>
      </c>
      <c r="J98" s="24">
        <v>428</v>
      </c>
      <c r="K98" s="24">
        <v>0</v>
      </c>
      <c r="L98" s="11">
        <f>J98+K98</f>
        <v>428</v>
      </c>
    </row>
    <row r="99" spans="1:12" x14ac:dyDescent="0.25">
      <c r="A99" s="4">
        <v>98</v>
      </c>
      <c r="B99" s="16">
        <v>45500</v>
      </c>
      <c r="C99" s="14" t="s">
        <v>140</v>
      </c>
      <c r="D99" s="15" t="s">
        <v>0</v>
      </c>
      <c r="E99" s="15" t="s">
        <v>261</v>
      </c>
      <c r="F99" s="14" t="s">
        <v>36</v>
      </c>
      <c r="G99" s="15" t="s">
        <v>2</v>
      </c>
      <c r="H99" s="15" t="s">
        <v>259</v>
      </c>
      <c r="I99" s="14" t="s">
        <v>260</v>
      </c>
      <c r="J99" s="24">
        <v>657.7</v>
      </c>
      <c r="K99" s="24">
        <v>105.23</v>
      </c>
      <c r="L99" s="11">
        <f>J99+K99</f>
        <v>762.93000000000006</v>
      </c>
    </row>
    <row r="100" spans="1:12" x14ac:dyDescent="0.25">
      <c r="A100" s="4">
        <v>99</v>
      </c>
      <c r="B100" s="16">
        <v>45501</v>
      </c>
      <c r="C100" s="14" t="s">
        <v>140</v>
      </c>
      <c r="D100" s="15" t="s">
        <v>11</v>
      </c>
      <c r="E100" s="15" t="s">
        <v>279</v>
      </c>
      <c r="F100" s="14" t="s">
        <v>1</v>
      </c>
      <c r="G100" s="15" t="s">
        <v>2</v>
      </c>
      <c r="H100" s="15" t="s">
        <v>280</v>
      </c>
      <c r="I100" s="14" t="s">
        <v>281</v>
      </c>
      <c r="J100" s="26">
        <v>884.48</v>
      </c>
      <c r="K100" s="26">
        <v>141.52000000000001</v>
      </c>
      <c r="L100" s="11">
        <f>J100+K100</f>
        <v>1026</v>
      </c>
    </row>
    <row r="101" spans="1:12" x14ac:dyDescent="0.25">
      <c r="A101" s="4">
        <v>100</v>
      </c>
      <c r="B101" s="16">
        <v>45502</v>
      </c>
      <c r="C101" s="14" t="s">
        <v>140</v>
      </c>
      <c r="D101" s="15" t="s">
        <v>0</v>
      </c>
      <c r="E101" s="15" t="s">
        <v>263</v>
      </c>
      <c r="F101" s="14" t="s">
        <v>73</v>
      </c>
      <c r="G101" s="15" t="s">
        <v>2</v>
      </c>
      <c r="H101" s="15" t="s">
        <v>12</v>
      </c>
      <c r="I101" s="14" t="s">
        <v>13</v>
      </c>
      <c r="J101" s="24">
        <v>534.1</v>
      </c>
      <c r="K101" s="24">
        <v>0</v>
      </c>
      <c r="L101" s="11">
        <f>J101+K101</f>
        <v>534.1</v>
      </c>
    </row>
    <row r="102" spans="1:12" x14ac:dyDescent="0.25">
      <c r="A102" s="4">
        <v>101</v>
      </c>
      <c r="B102" s="16">
        <v>45502</v>
      </c>
      <c r="C102" s="14" t="s">
        <v>140</v>
      </c>
      <c r="D102" s="15" t="s">
        <v>27</v>
      </c>
      <c r="E102" s="15" t="s">
        <v>264</v>
      </c>
      <c r="F102" s="14" t="s">
        <v>1</v>
      </c>
      <c r="G102" s="15" t="s">
        <v>2</v>
      </c>
      <c r="H102" s="15" t="s">
        <v>181</v>
      </c>
      <c r="I102" s="14" t="s">
        <v>182</v>
      </c>
      <c r="J102" s="24">
        <v>159.47999999999999</v>
      </c>
      <c r="K102" s="24">
        <v>25.52</v>
      </c>
      <c r="L102" s="11">
        <f>J102+K102</f>
        <v>185</v>
      </c>
    </row>
    <row r="103" spans="1:12" x14ac:dyDescent="0.25">
      <c r="A103" s="4">
        <v>102</v>
      </c>
      <c r="B103" s="16">
        <v>45502</v>
      </c>
      <c r="C103" s="14" t="s">
        <v>140</v>
      </c>
      <c r="D103" s="15" t="s">
        <v>27</v>
      </c>
      <c r="E103" s="15" t="s">
        <v>265</v>
      </c>
      <c r="F103" s="14" t="s">
        <v>1</v>
      </c>
      <c r="G103" s="15" t="s">
        <v>2</v>
      </c>
      <c r="H103" s="15" t="s">
        <v>181</v>
      </c>
      <c r="I103" s="14" t="s">
        <v>182</v>
      </c>
      <c r="J103" s="24">
        <v>274.14</v>
      </c>
      <c r="K103" s="24">
        <v>43.86</v>
      </c>
      <c r="L103" s="11">
        <f>J103+K103</f>
        <v>318</v>
      </c>
    </row>
    <row r="104" spans="1:12" x14ac:dyDescent="0.25">
      <c r="A104" s="4">
        <v>103</v>
      </c>
      <c r="B104" s="16">
        <v>45502</v>
      </c>
      <c r="C104" s="14" t="s">
        <v>140</v>
      </c>
      <c r="D104" s="15" t="s">
        <v>27</v>
      </c>
      <c r="E104" s="15" t="s">
        <v>266</v>
      </c>
      <c r="F104" s="14" t="s">
        <v>1</v>
      </c>
      <c r="G104" s="15" t="s">
        <v>2</v>
      </c>
      <c r="H104" s="15" t="s">
        <v>181</v>
      </c>
      <c r="I104" s="14" t="s">
        <v>182</v>
      </c>
      <c r="J104" s="24">
        <v>208.62</v>
      </c>
      <c r="K104" s="24">
        <v>33.380000000000003</v>
      </c>
      <c r="L104" s="11">
        <f>J104+K104</f>
        <v>242</v>
      </c>
    </row>
    <row r="105" spans="1:12" x14ac:dyDescent="0.25">
      <c r="A105" s="4">
        <v>104</v>
      </c>
      <c r="B105" s="16">
        <v>45502</v>
      </c>
      <c r="C105" s="14" t="s">
        <v>140</v>
      </c>
      <c r="D105" s="15" t="s">
        <v>4</v>
      </c>
      <c r="E105" s="15" t="s">
        <v>267</v>
      </c>
      <c r="F105" s="14" t="s">
        <v>1</v>
      </c>
      <c r="G105" s="15" t="s">
        <v>2</v>
      </c>
      <c r="H105" s="15" t="s">
        <v>268</v>
      </c>
      <c r="I105" s="14" t="s">
        <v>269</v>
      </c>
      <c r="J105" s="24">
        <v>94.83</v>
      </c>
      <c r="K105" s="24">
        <v>15.17</v>
      </c>
      <c r="L105" s="11">
        <f>J105+K105</f>
        <v>110</v>
      </c>
    </row>
    <row r="106" spans="1:12" x14ac:dyDescent="0.25">
      <c r="A106" s="4">
        <v>105</v>
      </c>
      <c r="B106" s="16">
        <v>45502</v>
      </c>
      <c r="C106" s="14" t="s">
        <v>140</v>
      </c>
      <c r="D106" s="15" t="s">
        <v>4</v>
      </c>
      <c r="E106" s="15"/>
      <c r="F106" s="14" t="s">
        <v>1</v>
      </c>
      <c r="G106" s="15" t="s">
        <v>2</v>
      </c>
      <c r="H106" s="15" t="s">
        <v>268</v>
      </c>
      <c r="I106" s="14" t="s">
        <v>269</v>
      </c>
      <c r="J106" s="24"/>
      <c r="K106" s="24"/>
      <c r="L106" s="11">
        <f>J106+K106</f>
        <v>0</v>
      </c>
    </row>
    <row r="107" spans="1:12" x14ac:dyDescent="0.25">
      <c r="A107" s="28">
        <v>106</v>
      </c>
      <c r="B107" s="16">
        <v>45502</v>
      </c>
      <c r="C107" s="14" t="s">
        <v>140</v>
      </c>
      <c r="D107" s="15" t="s">
        <v>4</v>
      </c>
      <c r="E107" s="15" t="s">
        <v>272</v>
      </c>
      <c r="F107" s="14" t="s">
        <v>53</v>
      </c>
      <c r="G107" s="15" t="s">
        <v>2</v>
      </c>
      <c r="H107" s="15" t="s">
        <v>270</v>
      </c>
      <c r="I107" s="14" t="s">
        <v>271</v>
      </c>
      <c r="J107" s="24">
        <f>906.21-223.97</f>
        <v>682.24</v>
      </c>
      <c r="K107" s="24">
        <v>109.16</v>
      </c>
      <c r="L107" s="11">
        <f>J107+K107</f>
        <v>791.4</v>
      </c>
    </row>
    <row r="108" spans="1:12" x14ac:dyDescent="0.25">
      <c r="A108" s="4">
        <v>107</v>
      </c>
      <c r="B108" s="16">
        <v>45502</v>
      </c>
      <c r="C108" s="14" t="s">
        <v>140</v>
      </c>
      <c r="D108" s="15" t="s">
        <v>4</v>
      </c>
      <c r="E108" s="15" t="s">
        <v>273</v>
      </c>
      <c r="F108" s="14" t="s">
        <v>53</v>
      </c>
      <c r="G108" s="15" t="s">
        <v>2</v>
      </c>
      <c r="H108" s="15" t="s">
        <v>274</v>
      </c>
      <c r="I108" s="14"/>
      <c r="J108" s="24">
        <v>1549.13</v>
      </c>
      <c r="K108" s="24">
        <v>247.86</v>
      </c>
      <c r="L108" s="11">
        <f>J108+K108</f>
        <v>1796.9900000000002</v>
      </c>
    </row>
    <row r="109" spans="1:12" x14ac:dyDescent="0.25">
      <c r="A109" s="4">
        <v>108</v>
      </c>
      <c r="B109" s="16">
        <v>45502</v>
      </c>
      <c r="C109" s="14" t="s">
        <v>140</v>
      </c>
      <c r="D109" s="15" t="s">
        <v>4</v>
      </c>
      <c r="E109" s="15" t="s">
        <v>275</v>
      </c>
      <c r="F109" s="14" t="s">
        <v>1</v>
      </c>
      <c r="G109" s="15" t="s">
        <v>2</v>
      </c>
      <c r="H109" s="15" t="s">
        <v>276</v>
      </c>
      <c r="I109" s="14" t="s">
        <v>277</v>
      </c>
      <c r="J109" s="24">
        <v>2446.4899999999998</v>
      </c>
      <c r="K109" s="24">
        <v>391.44</v>
      </c>
      <c r="L109" s="11">
        <f>J109+K109</f>
        <v>2837.93</v>
      </c>
    </row>
    <row r="110" spans="1:12" x14ac:dyDescent="0.25">
      <c r="A110" s="4">
        <v>109</v>
      </c>
      <c r="B110" s="16">
        <v>45502</v>
      </c>
      <c r="C110" s="14" t="s">
        <v>140</v>
      </c>
      <c r="D110" s="15" t="s">
        <v>4</v>
      </c>
      <c r="E110" s="15" t="s">
        <v>278</v>
      </c>
      <c r="F110" s="14" t="s">
        <v>1</v>
      </c>
      <c r="G110" s="15" t="s">
        <v>2</v>
      </c>
      <c r="H110" s="15" t="s">
        <v>41</v>
      </c>
      <c r="I110" s="14" t="s">
        <v>3</v>
      </c>
      <c r="J110" s="24">
        <f>2076.8-129.31</f>
        <v>1947.4900000000002</v>
      </c>
      <c r="K110" s="24">
        <v>271.02999999999997</v>
      </c>
      <c r="L110" s="11">
        <f>J110+K110</f>
        <v>2218.5200000000004</v>
      </c>
    </row>
    <row r="111" spans="1:12" x14ac:dyDescent="0.25">
      <c r="A111" s="4">
        <v>110</v>
      </c>
      <c r="B111" s="16">
        <v>45502</v>
      </c>
      <c r="C111" s="14" t="s">
        <v>140</v>
      </c>
      <c r="D111" s="15" t="s">
        <v>95</v>
      </c>
      <c r="E111" s="15" t="s">
        <v>474</v>
      </c>
      <c r="F111" s="14" t="s">
        <v>8</v>
      </c>
      <c r="G111" s="15" t="s">
        <v>2</v>
      </c>
      <c r="H111" s="15" t="s">
        <v>475</v>
      </c>
      <c r="I111" s="14" t="s">
        <v>476</v>
      </c>
      <c r="J111" s="24">
        <v>830.44</v>
      </c>
      <c r="K111" s="24">
        <v>128.93</v>
      </c>
      <c r="L111" s="11">
        <f>J111+K111</f>
        <v>959.37000000000012</v>
      </c>
    </row>
    <row r="112" spans="1:12" x14ac:dyDescent="0.25">
      <c r="A112" s="4">
        <v>111</v>
      </c>
      <c r="B112" s="16">
        <v>45503</v>
      </c>
      <c r="C112" s="8" t="s">
        <v>140</v>
      </c>
      <c r="D112" s="15" t="s">
        <v>4</v>
      </c>
      <c r="E112" s="15" t="s">
        <v>251</v>
      </c>
      <c r="F112" s="14" t="s">
        <v>1</v>
      </c>
      <c r="G112" s="15" t="s">
        <v>2</v>
      </c>
      <c r="H112" s="15" t="s">
        <v>30</v>
      </c>
      <c r="I112" s="14" t="s">
        <v>31</v>
      </c>
      <c r="J112" s="24">
        <v>1423.97</v>
      </c>
      <c r="K112" s="24">
        <f>227.84-17.8</f>
        <v>210.04</v>
      </c>
      <c r="L112" s="11">
        <f>J112+K112</f>
        <v>1634.01</v>
      </c>
    </row>
    <row r="113" spans="1:12" x14ac:dyDescent="0.25">
      <c r="A113" s="4">
        <v>112</v>
      </c>
      <c r="B113" s="16">
        <v>45503</v>
      </c>
      <c r="C113" s="14" t="s">
        <v>140</v>
      </c>
      <c r="D113" s="15" t="s">
        <v>27</v>
      </c>
      <c r="E113" s="15" t="s">
        <v>252</v>
      </c>
      <c r="F113" s="14" t="s">
        <v>1</v>
      </c>
      <c r="G113" s="15" t="s">
        <v>2</v>
      </c>
      <c r="H113" s="15" t="s">
        <v>223</v>
      </c>
      <c r="I113" s="14" t="s">
        <v>105</v>
      </c>
      <c r="J113" s="24">
        <v>400</v>
      </c>
      <c r="K113" s="24">
        <v>64</v>
      </c>
      <c r="L113" s="11">
        <f>J113+K113</f>
        <v>464</v>
      </c>
    </row>
    <row r="114" spans="1:12" x14ac:dyDescent="0.25">
      <c r="A114" s="4">
        <v>113</v>
      </c>
      <c r="B114" s="16">
        <v>45503</v>
      </c>
      <c r="C114" s="14" t="s">
        <v>140</v>
      </c>
      <c r="D114" s="15" t="s">
        <v>5</v>
      </c>
      <c r="E114" s="15" t="s">
        <v>253</v>
      </c>
      <c r="F114" s="14" t="s">
        <v>1</v>
      </c>
      <c r="G114" s="15" t="s">
        <v>2</v>
      </c>
      <c r="H114" s="15" t="s">
        <v>205</v>
      </c>
      <c r="I114" s="14" t="s">
        <v>206</v>
      </c>
      <c r="J114" s="24">
        <v>448.07</v>
      </c>
      <c r="K114" s="24">
        <f>3.556+17.378</f>
        <v>20.934000000000001</v>
      </c>
      <c r="L114" s="11">
        <f>J114+K114</f>
        <v>469.00400000000002</v>
      </c>
    </row>
    <row r="115" spans="1:12" x14ac:dyDescent="0.25">
      <c r="A115" s="4">
        <v>114</v>
      </c>
      <c r="B115" s="16">
        <v>45503</v>
      </c>
      <c r="C115" s="14" t="s">
        <v>140</v>
      </c>
      <c r="D115" s="15" t="s">
        <v>5</v>
      </c>
      <c r="E115" s="15" t="s">
        <v>254</v>
      </c>
      <c r="F115" s="14" t="s">
        <v>8</v>
      </c>
      <c r="G115" s="15" t="s">
        <v>2</v>
      </c>
      <c r="H115" s="15" t="s">
        <v>118</v>
      </c>
      <c r="I115" s="14" t="s">
        <v>119</v>
      </c>
      <c r="J115" s="24">
        <v>346.06</v>
      </c>
      <c r="K115" s="24">
        <v>53.94</v>
      </c>
      <c r="L115" s="11">
        <f>J115+K115</f>
        <v>400</v>
      </c>
    </row>
    <row r="116" spans="1:12" x14ac:dyDescent="0.25">
      <c r="A116" s="4">
        <v>115</v>
      </c>
      <c r="B116" s="16">
        <v>45503</v>
      </c>
      <c r="C116" s="14" t="s">
        <v>140</v>
      </c>
      <c r="D116" s="15" t="s">
        <v>16</v>
      </c>
      <c r="E116" s="15" t="s">
        <v>255</v>
      </c>
      <c r="F116" s="14" t="s">
        <v>51</v>
      </c>
      <c r="G116" s="15" t="s">
        <v>2</v>
      </c>
      <c r="H116" s="15" t="s">
        <v>108</v>
      </c>
      <c r="I116" s="14" t="s">
        <v>109</v>
      </c>
      <c r="J116" s="24">
        <v>2148.2800000000002</v>
      </c>
      <c r="K116" s="24">
        <v>343.72</v>
      </c>
      <c r="L116" s="11">
        <f>J116+K116</f>
        <v>2492</v>
      </c>
    </row>
    <row r="117" spans="1:12" x14ac:dyDescent="0.25">
      <c r="A117" s="4">
        <v>116</v>
      </c>
      <c r="B117" s="16">
        <v>45503</v>
      </c>
      <c r="C117" s="8" t="s">
        <v>140</v>
      </c>
      <c r="D117" s="15" t="s">
        <v>4</v>
      </c>
      <c r="E117" s="15" t="s">
        <v>256</v>
      </c>
      <c r="F117" s="14" t="s">
        <v>53</v>
      </c>
      <c r="G117" s="15" t="s">
        <v>2</v>
      </c>
      <c r="H117" s="15" t="s">
        <v>257</v>
      </c>
      <c r="I117" s="14" t="s">
        <v>258</v>
      </c>
      <c r="J117" s="24">
        <v>2428.88</v>
      </c>
      <c r="K117" s="24">
        <v>388.62</v>
      </c>
      <c r="L117" s="11">
        <f>J117+K117</f>
        <v>2817.5</v>
      </c>
    </row>
    <row r="118" spans="1:12" x14ac:dyDescent="0.25">
      <c r="A118" s="4">
        <v>117</v>
      </c>
      <c r="B118" s="16">
        <v>45503</v>
      </c>
      <c r="C118" s="14" t="s">
        <v>140</v>
      </c>
      <c r="D118" s="15" t="s">
        <v>11</v>
      </c>
      <c r="E118" s="15" t="s">
        <v>262</v>
      </c>
      <c r="F118" s="14" t="s">
        <v>8</v>
      </c>
      <c r="G118" s="15" t="s">
        <v>2</v>
      </c>
      <c r="H118" s="15" t="s">
        <v>32</v>
      </c>
      <c r="I118" s="14" t="s">
        <v>33</v>
      </c>
      <c r="J118" s="24">
        <v>586.03</v>
      </c>
      <c r="K118" s="24">
        <v>91.23</v>
      </c>
      <c r="L118" s="11">
        <f>J118+K118</f>
        <v>677.26</v>
      </c>
    </row>
    <row r="119" spans="1:12" x14ac:dyDescent="0.25">
      <c r="A119" s="4">
        <v>118</v>
      </c>
      <c r="B119" s="16">
        <v>45503</v>
      </c>
      <c r="C119" s="14" t="s">
        <v>140</v>
      </c>
      <c r="D119" s="15" t="s">
        <v>69</v>
      </c>
      <c r="E119" s="15" t="s">
        <v>539</v>
      </c>
      <c r="F119" s="22"/>
      <c r="G119" s="15" t="s">
        <v>2</v>
      </c>
      <c r="H119" s="15" t="s">
        <v>540</v>
      </c>
      <c r="I119" s="14" t="s">
        <v>312</v>
      </c>
      <c r="J119" s="24">
        <v>516.38</v>
      </c>
      <c r="K119" s="24">
        <v>82.62</v>
      </c>
      <c r="L119" s="11">
        <f>J119+K119</f>
        <v>599</v>
      </c>
    </row>
    <row r="120" spans="1:12" x14ac:dyDescent="0.25">
      <c r="A120" s="4">
        <v>119</v>
      </c>
      <c r="B120" s="16">
        <v>45503</v>
      </c>
      <c r="C120" s="14" t="s">
        <v>140</v>
      </c>
      <c r="D120" s="15" t="s">
        <v>69</v>
      </c>
      <c r="E120" s="15" t="s">
        <v>541</v>
      </c>
      <c r="F120" s="14" t="s">
        <v>219</v>
      </c>
      <c r="G120" s="15" t="s">
        <v>2</v>
      </c>
      <c r="H120" s="15" t="s">
        <v>542</v>
      </c>
      <c r="I120" s="14" t="s">
        <v>543</v>
      </c>
      <c r="J120" s="24">
        <v>164.62</v>
      </c>
      <c r="K120" s="24">
        <v>26.34</v>
      </c>
      <c r="L120" s="11">
        <f>J120+K120</f>
        <v>190.96</v>
      </c>
    </row>
    <row r="121" spans="1:12" x14ac:dyDescent="0.25">
      <c r="A121" s="4">
        <v>120</v>
      </c>
      <c r="B121" s="16">
        <v>45503</v>
      </c>
      <c r="C121" s="14" t="s">
        <v>140</v>
      </c>
      <c r="D121" s="15" t="s">
        <v>69</v>
      </c>
      <c r="E121" s="15" t="s">
        <v>544</v>
      </c>
      <c r="F121" s="14" t="s">
        <v>219</v>
      </c>
      <c r="G121" s="15" t="s">
        <v>2</v>
      </c>
      <c r="H121" s="15" t="s">
        <v>542</v>
      </c>
      <c r="I121" s="14" t="s">
        <v>543</v>
      </c>
      <c r="J121" s="24">
        <v>105</v>
      </c>
      <c r="K121" s="24">
        <v>6</v>
      </c>
      <c r="L121" s="11">
        <f>J121+K121</f>
        <v>111</v>
      </c>
    </row>
    <row r="122" spans="1:12" x14ac:dyDescent="0.25">
      <c r="A122" s="28">
        <v>121</v>
      </c>
      <c r="B122" s="16">
        <v>45503</v>
      </c>
      <c r="C122" s="14" t="s">
        <v>140</v>
      </c>
      <c r="D122" s="15" t="s">
        <v>69</v>
      </c>
      <c r="E122" s="15" t="s">
        <v>545</v>
      </c>
      <c r="F122" s="14" t="s">
        <v>219</v>
      </c>
      <c r="G122" s="15" t="s">
        <v>2</v>
      </c>
      <c r="H122" s="15" t="s">
        <v>75</v>
      </c>
      <c r="I122" s="14" t="s">
        <v>76</v>
      </c>
      <c r="J122" s="24">
        <v>459.48</v>
      </c>
      <c r="K122" s="24">
        <v>73.52</v>
      </c>
      <c r="L122" s="11">
        <f>J122+K122</f>
        <v>533</v>
      </c>
    </row>
    <row r="123" spans="1:12" x14ac:dyDescent="0.25">
      <c r="A123" s="4">
        <v>122</v>
      </c>
      <c r="B123" s="16">
        <v>45503</v>
      </c>
      <c r="C123" s="14" t="s">
        <v>140</v>
      </c>
      <c r="D123" s="15" t="s">
        <v>69</v>
      </c>
      <c r="E123" s="15" t="s">
        <v>546</v>
      </c>
      <c r="F123" s="14" t="s">
        <v>219</v>
      </c>
      <c r="G123" s="15" t="s">
        <v>2</v>
      </c>
      <c r="H123" s="15" t="s">
        <v>23</v>
      </c>
      <c r="I123" s="14" t="s">
        <v>24</v>
      </c>
      <c r="J123" s="24">
        <v>53.22</v>
      </c>
      <c r="K123" s="24">
        <v>7.77</v>
      </c>
      <c r="L123" s="11">
        <f>J123+K123</f>
        <v>60.989999999999995</v>
      </c>
    </row>
    <row r="124" spans="1:12" x14ac:dyDescent="0.25">
      <c r="A124" s="4">
        <v>123</v>
      </c>
      <c r="B124" s="16">
        <v>45503</v>
      </c>
      <c r="C124" s="14" t="s">
        <v>140</v>
      </c>
      <c r="D124" s="15" t="s">
        <v>69</v>
      </c>
      <c r="E124" s="15" t="s">
        <v>547</v>
      </c>
      <c r="F124" s="14" t="s">
        <v>219</v>
      </c>
      <c r="G124" s="15" t="s">
        <v>2</v>
      </c>
      <c r="H124" s="15" t="s">
        <v>39</v>
      </c>
      <c r="I124" s="14" t="s">
        <v>40</v>
      </c>
      <c r="J124" s="24">
        <v>472.51</v>
      </c>
      <c r="K124" s="24">
        <v>472.51</v>
      </c>
      <c r="L124" s="11">
        <f>J124+K124</f>
        <v>945.02</v>
      </c>
    </row>
    <row r="125" spans="1:12" x14ac:dyDescent="0.25">
      <c r="A125" s="4">
        <v>124</v>
      </c>
      <c r="B125" s="17">
        <v>45503</v>
      </c>
      <c r="C125" s="12" t="s">
        <v>140</v>
      </c>
      <c r="D125" s="13" t="s">
        <v>186</v>
      </c>
      <c r="E125" s="13" t="s">
        <v>854</v>
      </c>
      <c r="F125" s="12" t="s">
        <v>1</v>
      </c>
      <c r="G125" s="13" t="s">
        <v>2</v>
      </c>
      <c r="H125" s="15" t="s">
        <v>39</v>
      </c>
      <c r="I125" s="14" t="s">
        <v>40</v>
      </c>
      <c r="J125" s="24">
        <v>2846.29</v>
      </c>
      <c r="K125" s="24">
        <v>2007.72</v>
      </c>
      <c r="L125" s="11">
        <f>J125+K125</f>
        <v>4854.01</v>
      </c>
    </row>
    <row r="126" spans="1:12" x14ac:dyDescent="0.25">
      <c r="A126" s="4">
        <v>125</v>
      </c>
      <c r="B126" s="17">
        <v>45503</v>
      </c>
      <c r="C126" s="12" t="s">
        <v>140</v>
      </c>
      <c r="D126" s="13" t="s">
        <v>186</v>
      </c>
      <c r="E126" s="13" t="s">
        <v>855</v>
      </c>
      <c r="F126" s="12" t="s">
        <v>1</v>
      </c>
      <c r="G126" s="13" t="s">
        <v>2</v>
      </c>
      <c r="H126" s="15" t="s">
        <v>856</v>
      </c>
      <c r="I126" s="14" t="s">
        <v>315</v>
      </c>
      <c r="J126" s="24">
        <v>1043.58</v>
      </c>
      <c r="K126" s="24">
        <v>166.97</v>
      </c>
      <c r="L126" s="11">
        <f>J126+K126</f>
        <v>1210.55</v>
      </c>
    </row>
    <row r="127" spans="1:12" x14ac:dyDescent="0.25">
      <c r="A127" s="4">
        <v>126</v>
      </c>
      <c r="B127" s="17">
        <v>45503</v>
      </c>
      <c r="C127" s="12" t="s">
        <v>140</v>
      </c>
      <c r="D127" s="13" t="s">
        <v>186</v>
      </c>
      <c r="E127" s="13" t="s">
        <v>857</v>
      </c>
      <c r="F127" s="12" t="s">
        <v>1</v>
      </c>
      <c r="G127" s="13" t="s">
        <v>2</v>
      </c>
      <c r="H127" s="15" t="s">
        <v>205</v>
      </c>
      <c r="I127" s="14" t="s">
        <v>206</v>
      </c>
      <c r="J127" s="24">
        <v>136.21</v>
      </c>
      <c r="K127" s="24">
        <v>21.792999999999999</v>
      </c>
      <c r="L127" s="11">
        <f>J127+K127</f>
        <v>158.00300000000001</v>
      </c>
    </row>
    <row r="128" spans="1:12" x14ac:dyDescent="0.25">
      <c r="A128" s="4">
        <v>127</v>
      </c>
      <c r="B128" s="16">
        <v>45504</v>
      </c>
      <c r="C128" s="14" t="s">
        <v>140</v>
      </c>
      <c r="D128" s="15" t="s">
        <v>732</v>
      </c>
      <c r="E128" s="15" t="s">
        <v>761</v>
      </c>
      <c r="F128" s="14" t="s">
        <v>1</v>
      </c>
      <c r="G128" s="15" t="s">
        <v>2</v>
      </c>
      <c r="H128" s="15" t="s">
        <v>759</v>
      </c>
      <c r="I128" s="14" t="s">
        <v>760</v>
      </c>
      <c r="J128" s="24">
        <v>438.78</v>
      </c>
      <c r="K128" s="24">
        <v>70.22</v>
      </c>
      <c r="L128" s="11">
        <f>J128+K128</f>
        <v>509</v>
      </c>
    </row>
    <row r="129" spans="1:12" x14ac:dyDescent="0.25">
      <c r="A129" s="4">
        <v>128</v>
      </c>
      <c r="B129" s="16">
        <v>45504</v>
      </c>
      <c r="C129" s="14" t="s">
        <v>140</v>
      </c>
      <c r="D129" s="15" t="s">
        <v>732</v>
      </c>
      <c r="E129" s="15" t="s">
        <v>762</v>
      </c>
      <c r="F129" s="14" t="s">
        <v>8</v>
      </c>
      <c r="G129" s="15" t="s">
        <v>2</v>
      </c>
      <c r="H129" s="15" t="s">
        <v>736</v>
      </c>
      <c r="I129" s="14" t="s">
        <v>737</v>
      </c>
      <c r="J129" s="24">
        <v>792.12</v>
      </c>
      <c r="K129" s="24">
        <v>122.92</v>
      </c>
      <c r="L129" s="11">
        <f>J129+K129</f>
        <v>915.04</v>
      </c>
    </row>
    <row r="130" spans="1:12" x14ac:dyDescent="0.25">
      <c r="A130" s="4">
        <v>129</v>
      </c>
      <c r="B130" s="16">
        <v>45504</v>
      </c>
      <c r="C130" s="14" t="s">
        <v>140</v>
      </c>
      <c r="D130" s="15" t="s">
        <v>732</v>
      </c>
      <c r="E130" s="15" t="s">
        <v>763</v>
      </c>
      <c r="F130" s="14" t="s">
        <v>8</v>
      </c>
      <c r="G130" s="15" t="s">
        <v>2</v>
      </c>
      <c r="H130" s="15" t="s">
        <v>736</v>
      </c>
      <c r="I130" s="14" t="s">
        <v>737</v>
      </c>
      <c r="J130" s="24">
        <v>802.14</v>
      </c>
      <c r="K130" s="24">
        <v>124.47</v>
      </c>
      <c r="L130" s="11">
        <f>J130+K130</f>
        <v>926.61</v>
      </c>
    </row>
    <row r="131" spans="1:12" x14ac:dyDescent="0.25">
      <c r="A131" s="4">
        <v>130</v>
      </c>
      <c r="B131" s="16">
        <v>45504</v>
      </c>
      <c r="C131" s="14" t="s">
        <v>140</v>
      </c>
      <c r="D131" s="15" t="s">
        <v>732</v>
      </c>
      <c r="E131" s="15" t="s">
        <v>764</v>
      </c>
      <c r="F131" s="14" t="s">
        <v>8</v>
      </c>
      <c r="G131" s="15" t="s">
        <v>2</v>
      </c>
      <c r="H131" s="15" t="s">
        <v>736</v>
      </c>
      <c r="I131" s="14" t="s">
        <v>737</v>
      </c>
      <c r="J131" s="24">
        <v>767.66</v>
      </c>
      <c r="K131" s="24">
        <v>119.14</v>
      </c>
      <c r="L131" s="11">
        <f>J131+K131</f>
        <v>886.8</v>
      </c>
    </row>
    <row r="132" spans="1:12" x14ac:dyDescent="0.25">
      <c r="A132" s="4">
        <v>131</v>
      </c>
      <c r="B132" s="16">
        <v>45504</v>
      </c>
      <c r="C132" s="14" t="s">
        <v>140</v>
      </c>
      <c r="D132" s="15" t="s">
        <v>732</v>
      </c>
      <c r="E132" s="15" t="s">
        <v>765</v>
      </c>
      <c r="F132" s="14" t="s">
        <v>8</v>
      </c>
      <c r="G132" s="15" t="s">
        <v>2</v>
      </c>
      <c r="H132" s="15" t="s">
        <v>736</v>
      </c>
      <c r="I132" s="14" t="s">
        <v>737</v>
      </c>
      <c r="J132" s="24">
        <v>823.15</v>
      </c>
      <c r="K132" s="24">
        <v>127.75</v>
      </c>
      <c r="L132" s="11">
        <f>J132+K132</f>
        <v>950.9</v>
      </c>
    </row>
    <row r="133" spans="1:12" x14ac:dyDescent="0.25">
      <c r="A133" s="4">
        <v>132</v>
      </c>
      <c r="B133" s="16">
        <v>45504</v>
      </c>
      <c r="C133" s="14" t="s">
        <v>140</v>
      </c>
      <c r="D133" s="15" t="s">
        <v>732</v>
      </c>
      <c r="E133" s="15" t="s">
        <v>766</v>
      </c>
      <c r="F133" s="14" t="s">
        <v>1</v>
      </c>
      <c r="G133" s="15" t="s">
        <v>2</v>
      </c>
      <c r="H133" s="15" t="s">
        <v>39</v>
      </c>
      <c r="I133" s="14" t="s">
        <v>40</v>
      </c>
      <c r="J133" s="24">
        <v>307.54000000000002</v>
      </c>
      <c r="K133" s="24">
        <v>49.21</v>
      </c>
      <c r="L133" s="11">
        <f>J133+K133</f>
        <v>356.75</v>
      </c>
    </row>
    <row r="134" spans="1:12" x14ac:dyDescent="0.25">
      <c r="A134" s="4">
        <v>133</v>
      </c>
      <c r="B134" s="16">
        <v>45504</v>
      </c>
      <c r="C134" s="14" t="s">
        <v>140</v>
      </c>
      <c r="D134" s="15" t="s">
        <v>732</v>
      </c>
      <c r="E134" s="15" t="s">
        <v>767</v>
      </c>
      <c r="F134" s="14" t="s">
        <v>8</v>
      </c>
      <c r="G134" s="15" t="s">
        <v>2</v>
      </c>
      <c r="H134" s="15" t="s">
        <v>768</v>
      </c>
      <c r="I134" s="14" t="s">
        <v>769</v>
      </c>
      <c r="J134" s="24">
        <v>448.21</v>
      </c>
      <c r="K134" s="24">
        <v>69.59</v>
      </c>
      <c r="L134" s="11">
        <f>J134+K134</f>
        <v>517.79999999999995</v>
      </c>
    </row>
    <row r="135" spans="1:12" x14ac:dyDescent="0.25">
      <c r="A135" s="4">
        <v>134</v>
      </c>
      <c r="B135" s="16">
        <v>45504</v>
      </c>
      <c r="C135" s="14" t="s">
        <v>140</v>
      </c>
      <c r="D135" s="15" t="s">
        <v>732</v>
      </c>
      <c r="E135" s="15" t="s">
        <v>770</v>
      </c>
      <c r="F135" s="14" t="s">
        <v>1</v>
      </c>
      <c r="G135" s="15" t="s">
        <v>2</v>
      </c>
      <c r="H135" s="15" t="s">
        <v>49</v>
      </c>
      <c r="I135" s="14" t="s">
        <v>50</v>
      </c>
      <c r="J135" s="24">
        <v>119</v>
      </c>
      <c r="K135" s="24">
        <v>0</v>
      </c>
      <c r="L135" s="11">
        <f>J135+K135</f>
        <v>119</v>
      </c>
    </row>
    <row r="136" spans="1:12" x14ac:dyDescent="0.25">
      <c r="A136" s="4">
        <v>135</v>
      </c>
      <c r="B136" s="16">
        <v>45504</v>
      </c>
      <c r="C136" s="14" t="s">
        <v>140</v>
      </c>
      <c r="D136" s="15" t="s">
        <v>732</v>
      </c>
      <c r="E136" s="15" t="s">
        <v>771</v>
      </c>
      <c r="F136" s="14" t="s">
        <v>1</v>
      </c>
      <c r="G136" s="15" t="s">
        <v>2</v>
      </c>
      <c r="H136" s="15" t="s">
        <v>49</v>
      </c>
      <c r="I136" s="14" t="s">
        <v>50</v>
      </c>
      <c r="J136" s="24">
        <v>167.25</v>
      </c>
      <c r="K136" s="24">
        <v>0</v>
      </c>
      <c r="L136" s="11">
        <f>J136+K136</f>
        <v>167.25</v>
      </c>
    </row>
    <row r="137" spans="1:12" x14ac:dyDescent="0.25">
      <c r="A137" s="28">
        <v>136</v>
      </c>
      <c r="B137" s="16">
        <v>45504</v>
      </c>
      <c r="C137" s="14" t="s">
        <v>140</v>
      </c>
      <c r="D137" s="15" t="s">
        <v>732</v>
      </c>
      <c r="E137" s="15" t="s">
        <v>772</v>
      </c>
      <c r="F137" s="14" t="s">
        <v>1</v>
      </c>
      <c r="G137" s="15" t="s">
        <v>2</v>
      </c>
      <c r="H137" s="15" t="s">
        <v>49</v>
      </c>
      <c r="I137" s="14" t="s">
        <v>50</v>
      </c>
      <c r="J137" s="24">
        <v>144.83000000000001</v>
      </c>
      <c r="K137" s="24">
        <v>23.17</v>
      </c>
      <c r="L137" s="11">
        <f>J137+K137</f>
        <v>168</v>
      </c>
    </row>
    <row r="138" spans="1:12" x14ac:dyDescent="0.25">
      <c r="A138" s="4">
        <v>137</v>
      </c>
      <c r="B138" s="16">
        <v>45504</v>
      </c>
      <c r="C138" s="14" t="s">
        <v>140</v>
      </c>
      <c r="D138" s="15" t="s">
        <v>732</v>
      </c>
      <c r="E138" s="15" t="s">
        <v>773</v>
      </c>
      <c r="F138" s="14" t="s">
        <v>1</v>
      </c>
      <c r="G138" s="15" t="s">
        <v>2</v>
      </c>
      <c r="H138" s="15" t="s">
        <v>49</v>
      </c>
      <c r="I138" s="14" t="s">
        <v>50</v>
      </c>
      <c r="J138" s="24">
        <v>287.76</v>
      </c>
      <c r="K138" s="24">
        <v>13.24</v>
      </c>
      <c r="L138" s="11">
        <f>J138+K138</f>
        <v>301</v>
      </c>
    </row>
    <row r="139" spans="1:12" x14ac:dyDescent="0.25">
      <c r="A139" s="4">
        <v>138</v>
      </c>
      <c r="B139" s="16">
        <v>45504</v>
      </c>
      <c r="C139" s="14" t="s">
        <v>140</v>
      </c>
      <c r="D139" s="15" t="s">
        <v>732</v>
      </c>
      <c r="E139" s="15" t="s">
        <v>774</v>
      </c>
      <c r="F139" s="14" t="s">
        <v>1</v>
      </c>
      <c r="G139" s="15" t="s">
        <v>2</v>
      </c>
      <c r="H139" s="15" t="s">
        <v>49</v>
      </c>
      <c r="I139" s="14" t="s">
        <v>50</v>
      </c>
      <c r="J139" s="24">
        <f>705.17-116.38</f>
        <v>588.79</v>
      </c>
      <c r="K139" s="24">
        <v>94.21</v>
      </c>
      <c r="L139" s="11">
        <f>J139+K139</f>
        <v>683</v>
      </c>
    </row>
    <row r="140" spans="1:12" x14ac:dyDescent="0.25">
      <c r="A140" s="4">
        <v>139</v>
      </c>
      <c r="B140" s="16">
        <v>45504</v>
      </c>
      <c r="C140" s="14" t="s">
        <v>140</v>
      </c>
      <c r="D140" s="15" t="s">
        <v>732</v>
      </c>
      <c r="E140" s="15" t="s">
        <v>775</v>
      </c>
      <c r="F140" s="14" t="s">
        <v>1</v>
      </c>
      <c r="G140" s="15" t="s">
        <v>2</v>
      </c>
      <c r="H140" s="15" t="s">
        <v>614</v>
      </c>
      <c r="I140" s="14" t="s">
        <v>57</v>
      </c>
      <c r="J140" s="24">
        <v>478.45</v>
      </c>
      <c r="K140" s="24">
        <v>76.55</v>
      </c>
      <c r="L140" s="11">
        <f>J140+K140</f>
        <v>555</v>
      </c>
    </row>
    <row r="141" spans="1:12" x14ac:dyDescent="0.25">
      <c r="A141" s="4">
        <v>140</v>
      </c>
      <c r="B141" s="16">
        <v>45504</v>
      </c>
      <c r="C141" s="14" t="s">
        <v>140</v>
      </c>
      <c r="D141" s="15" t="s">
        <v>732</v>
      </c>
      <c r="E141" s="15" t="s">
        <v>776</v>
      </c>
      <c r="F141" s="14" t="s">
        <v>1</v>
      </c>
      <c r="G141" s="15" t="s">
        <v>2</v>
      </c>
      <c r="H141" s="15" t="s">
        <v>78</v>
      </c>
      <c r="I141" s="14" t="s">
        <v>3</v>
      </c>
      <c r="J141" s="24">
        <v>453.6</v>
      </c>
      <c r="K141" s="24">
        <v>46.9</v>
      </c>
      <c r="L141" s="11">
        <f>J141+K141</f>
        <v>500.5</v>
      </c>
    </row>
    <row r="142" spans="1:12" x14ac:dyDescent="0.25">
      <c r="A142" s="4">
        <v>141</v>
      </c>
      <c r="B142" s="18">
        <v>45504</v>
      </c>
      <c r="C142" s="20" t="s">
        <v>140</v>
      </c>
      <c r="D142" s="5" t="s">
        <v>777</v>
      </c>
      <c r="E142" s="5" t="s">
        <v>785</v>
      </c>
      <c r="F142" s="20" t="s">
        <v>219</v>
      </c>
      <c r="G142" s="5" t="s">
        <v>786</v>
      </c>
      <c r="H142" s="5" t="s">
        <v>787</v>
      </c>
      <c r="I142" s="20" t="s">
        <v>50</v>
      </c>
      <c r="J142" s="25">
        <v>351.72</v>
      </c>
      <c r="K142" s="25">
        <v>56.28</v>
      </c>
      <c r="L142" s="11">
        <f>J142+K142</f>
        <v>408</v>
      </c>
    </row>
    <row r="143" spans="1:12" x14ac:dyDescent="0.25">
      <c r="A143" s="4">
        <v>142</v>
      </c>
      <c r="B143" s="16">
        <v>45505</v>
      </c>
      <c r="C143" s="14" t="s">
        <v>285</v>
      </c>
      <c r="D143" s="15" t="s">
        <v>52</v>
      </c>
      <c r="E143" s="15" t="s">
        <v>282</v>
      </c>
      <c r="F143" s="14" t="s">
        <v>1</v>
      </c>
      <c r="G143" s="15" t="s">
        <v>2</v>
      </c>
      <c r="H143" s="15" t="s">
        <v>283</v>
      </c>
      <c r="I143" s="14" t="s">
        <v>284</v>
      </c>
      <c r="J143" s="24">
        <v>600.86</v>
      </c>
      <c r="K143" s="24">
        <v>96.14</v>
      </c>
      <c r="L143" s="11">
        <f>J143+K143</f>
        <v>697</v>
      </c>
    </row>
    <row r="144" spans="1:12" x14ac:dyDescent="0.25">
      <c r="A144" s="4">
        <v>143</v>
      </c>
      <c r="B144" s="16">
        <v>45505</v>
      </c>
      <c r="C144" s="14" t="s">
        <v>285</v>
      </c>
      <c r="D144" s="15" t="s">
        <v>27</v>
      </c>
      <c r="E144" s="15" t="s">
        <v>286</v>
      </c>
      <c r="F144" s="14" t="s">
        <v>1</v>
      </c>
      <c r="G144" s="15" t="s">
        <v>2</v>
      </c>
      <c r="H144" s="15" t="s">
        <v>78</v>
      </c>
      <c r="I144" s="14" t="s">
        <v>3</v>
      </c>
      <c r="J144" s="24">
        <v>511.22</v>
      </c>
      <c r="K144" s="24">
        <v>8.2799999999999994</v>
      </c>
      <c r="L144" s="11">
        <f>J144+K144</f>
        <v>519.5</v>
      </c>
    </row>
    <row r="145" spans="1:12" x14ac:dyDescent="0.25">
      <c r="A145" s="4">
        <v>144</v>
      </c>
      <c r="B145" s="16">
        <v>45505</v>
      </c>
      <c r="C145" s="14" t="s">
        <v>285</v>
      </c>
      <c r="D145" s="15" t="s">
        <v>27</v>
      </c>
      <c r="E145" s="15" t="s">
        <v>287</v>
      </c>
      <c r="F145" s="14" t="s">
        <v>1</v>
      </c>
      <c r="G145" s="15" t="s">
        <v>2</v>
      </c>
      <c r="H145" s="15" t="s">
        <v>288</v>
      </c>
      <c r="I145" s="14" t="s">
        <v>289</v>
      </c>
      <c r="J145" s="24">
        <v>175.86</v>
      </c>
      <c r="K145" s="24">
        <v>28.14</v>
      </c>
      <c r="L145" s="11">
        <f>J145+K145</f>
        <v>204</v>
      </c>
    </row>
    <row r="146" spans="1:12" x14ac:dyDescent="0.25">
      <c r="A146" s="4">
        <v>145</v>
      </c>
      <c r="B146" s="16">
        <v>45505</v>
      </c>
      <c r="C146" s="14" t="s">
        <v>285</v>
      </c>
      <c r="D146" s="15" t="s">
        <v>27</v>
      </c>
      <c r="E146" s="15" t="s">
        <v>290</v>
      </c>
      <c r="F146" s="14" t="s">
        <v>53</v>
      </c>
      <c r="G146" s="15" t="s">
        <v>2</v>
      </c>
      <c r="H146" s="15" t="s">
        <v>71</v>
      </c>
      <c r="I146" s="14" t="s">
        <v>72</v>
      </c>
      <c r="J146" s="24">
        <v>1958.62</v>
      </c>
      <c r="K146" s="24">
        <v>313.38</v>
      </c>
      <c r="L146" s="11">
        <f>J146+K146</f>
        <v>2272</v>
      </c>
    </row>
    <row r="147" spans="1:12" x14ac:dyDescent="0.25">
      <c r="A147" s="4">
        <v>146</v>
      </c>
      <c r="B147" s="16">
        <v>45505</v>
      </c>
      <c r="C147" s="14" t="s">
        <v>285</v>
      </c>
      <c r="D147" s="15" t="s">
        <v>27</v>
      </c>
      <c r="E147" s="15" t="s">
        <v>291</v>
      </c>
      <c r="F147" s="14" t="s">
        <v>1</v>
      </c>
      <c r="G147" s="15" t="s">
        <v>2</v>
      </c>
      <c r="H147" s="15" t="s">
        <v>78</v>
      </c>
      <c r="I147" s="14" t="s">
        <v>3</v>
      </c>
      <c r="J147" s="24">
        <f>623.34-5</f>
        <v>618.34</v>
      </c>
      <c r="K147" s="24">
        <v>35.79</v>
      </c>
      <c r="L147" s="11">
        <f>J147+K147</f>
        <v>654.13</v>
      </c>
    </row>
    <row r="148" spans="1:12" x14ac:dyDescent="0.25">
      <c r="A148" s="4">
        <v>147</v>
      </c>
      <c r="B148" s="16">
        <v>45505</v>
      </c>
      <c r="C148" s="14" t="s">
        <v>285</v>
      </c>
      <c r="D148" s="15" t="s">
        <v>27</v>
      </c>
      <c r="E148" s="15" t="s">
        <v>292</v>
      </c>
      <c r="F148" s="14" t="s">
        <v>1</v>
      </c>
      <c r="G148" s="15" t="s">
        <v>2</v>
      </c>
      <c r="H148" s="15" t="s">
        <v>181</v>
      </c>
      <c r="I148" s="14" t="s">
        <v>182</v>
      </c>
      <c r="J148" s="24">
        <v>168.97</v>
      </c>
      <c r="K148" s="24">
        <v>27.03</v>
      </c>
      <c r="L148" s="11">
        <f>J148+K148</f>
        <v>196</v>
      </c>
    </row>
    <row r="149" spans="1:12" x14ac:dyDescent="0.25">
      <c r="A149" s="4">
        <v>148</v>
      </c>
      <c r="B149" s="16">
        <v>45505</v>
      </c>
      <c r="C149" s="14" t="s">
        <v>285</v>
      </c>
      <c r="D149" s="15" t="s">
        <v>27</v>
      </c>
      <c r="E149" s="15" t="s">
        <v>293</v>
      </c>
      <c r="F149" s="14" t="s">
        <v>1</v>
      </c>
      <c r="G149" s="15" t="s">
        <v>2</v>
      </c>
      <c r="H149" s="15" t="s">
        <v>181</v>
      </c>
      <c r="I149" s="14" t="s">
        <v>182</v>
      </c>
      <c r="J149" s="24">
        <v>225.86</v>
      </c>
      <c r="K149" s="24">
        <v>36.14</v>
      </c>
      <c r="L149" s="11">
        <f>J149+K149</f>
        <v>262</v>
      </c>
    </row>
    <row r="150" spans="1:12" x14ac:dyDescent="0.25">
      <c r="A150" s="4">
        <v>149</v>
      </c>
      <c r="B150" s="16">
        <v>45505</v>
      </c>
      <c r="C150" s="14" t="s">
        <v>285</v>
      </c>
      <c r="D150" s="15" t="s">
        <v>52</v>
      </c>
      <c r="E150" s="15" t="s">
        <v>294</v>
      </c>
      <c r="F150" s="14" t="s">
        <v>73</v>
      </c>
      <c r="G150" s="15" t="s">
        <v>2</v>
      </c>
      <c r="H150" s="15" t="s">
        <v>14</v>
      </c>
      <c r="I150" s="14" t="s">
        <v>15</v>
      </c>
      <c r="J150" s="24">
        <f>359-1</f>
        <v>358</v>
      </c>
      <c r="K150" s="24">
        <v>0</v>
      </c>
      <c r="L150" s="11">
        <f>J150+K150</f>
        <v>358</v>
      </c>
    </row>
    <row r="151" spans="1:12" x14ac:dyDescent="0.25">
      <c r="A151" s="4">
        <v>150</v>
      </c>
      <c r="B151" s="16">
        <v>45505</v>
      </c>
      <c r="C151" s="14" t="s">
        <v>285</v>
      </c>
      <c r="D151" s="15" t="s">
        <v>27</v>
      </c>
      <c r="E151" s="15" t="s">
        <v>295</v>
      </c>
      <c r="F151" s="14" t="s">
        <v>53</v>
      </c>
      <c r="G151" s="15" t="s">
        <v>2</v>
      </c>
      <c r="H151" s="15" t="s">
        <v>136</v>
      </c>
      <c r="I151" s="14" t="s">
        <v>135</v>
      </c>
      <c r="J151" s="24">
        <v>1559.49</v>
      </c>
      <c r="K151" s="24">
        <v>249.51</v>
      </c>
      <c r="L151" s="11">
        <f>J151+K151</f>
        <v>1809</v>
      </c>
    </row>
    <row r="152" spans="1:12" x14ac:dyDescent="0.25">
      <c r="A152" s="28">
        <v>151</v>
      </c>
      <c r="B152" s="18">
        <v>45505</v>
      </c>
      <c r="C152" s="20" t="s">
        <v>285</v>
      </c>
      <c r="D152" s="5" t="s">
        <v>777</v>
      </c>
      <c r="E152" s="5" t="s">
        <v>788</v>
      </c>
      <c r="F152" s="20" t="s">
        <v>42</v>
      </c>
      <c r="G152" s="5" t="s">
        <v>2</v>
      </c>
      <c r="H152" s="5" t="s">
        <v>789</v>
      </c>
      <c r="I152" s="20" t="s">
        <v>790</v>
      </c>
      <c r="J152" s="25">
        <f>3702.58-1386.38</f>
        <v>2316.1999999999998</v>
      </c>
      <c r="K152" s="25">
        <v>370.59</v>
      </c>
      <c r="L152" s="11">
        <f>J152+K152</f>
        <v>2686.79</v>
      </c>
    </row>
    <row r="153" spans="1:12" x14ac:dyDescent="0.25">
      <c r="A153" s="4">
        <v>152</v>
      </c>
      <c r="B153" s="18">
        <v>45505</v>
      </c>
      <c r="C153" s="20" t="s">
        <v>285</v>
      </c>
      <c r="D153" s="5" t="s">
        <v>777</v>
      </c>
      <c r="E153" s="5" t="s">
        <v>791</v>
      </c>
      <c r="F153" s="20" t="s">
        <v>219</v>
      </c>
      <c r="G153" s="5" t="s">
        <v>2</v>
      </c>
      <c r="H153" s="5" t="s">
        <v>792</v>
      </c>
      <c r="I153" s="20" t="s">
        <v>20</v>
      </c>
      <c r="J153" s="25">
        <v>182.76</v>
      </c>
      <c r="K153" s="25">
        <v>29.24</v>
      </c>
      <c r="L153" s="11">
        <f>J153+K153</f>
        <v>212</v>
      </c>
    </row>
    <row r="154" spans="1:12" x14ac:dyDescent="0.25">
      <c r="A154" s="4">
        <v>153</v>
      </c>
      <c r="B154" s="16">
        <v>45506</v>
      </c>
      <c r="C154" s="14" t="s">
        <v>285</v>
      </c>
      <c r="D154" s="15" t="s">
        <v>732</v>
      </c>
      <c r="E154" s="15" t="s">
        <v>743</v>
      </c>
      <c r="F154" s="14" t="s">
        <v>53</v>
      </c>
      <c r="G154" s="15" t="s">
        <v>2</v>
      </c>
      <c r="H154" s="15" t="s">
        <v>93</v>
      </c>
      <c r="I154" s="14" t="s">
        <v>94</v>
      </c>
      <c r="J154" s="24">
        <f>1050-105</f>
        <v>945</v>
      </c>
      <c r="K154" s="24">
        <v>151.19999999999999</v>
      </c>
      <c r="L154" s="11">
        <f>J154+K154</f>
        <v>1096.2</v>
      </c>
    </row>
    <row r="155" spans="1:12" x14ac:dyDescent="0.25">
      <c r="A155" s="4">
        <v>154</v>
      </c>
      <c r="B155" s="16">
        <v>45509</v>
      </c>
      <c r="C155" s="14" t="s">
        <v>285</v>
      </c>
      <c r="D155" s="15" t="s">
        <v>4</v>
      </c>
      <c r="E155" s="15" t="s">
        <v>296</v>
      </c>
      <c r="F155" s="14" t="s">
        <v>1</v>
      </c>
      <c r="G155" s="15" t="s">
        <v>2</v>
      </c>
      <c r="H155" s="15" t="s">
        <v>75</v>
      </c>
      <c r="I155" s="14" t="s">
        <v>76</v>
      </c>
      <c r="J155" s="24">
        <v>687.93</v>
      </c>
      <c r="K155" s="24">
        <v>110.07</v>
      </c>
      <c r="L155" s="11">
        <f>J155+K155</f>
        <v>798</v>
      </c>
    </row>
    <row r="156" spans="1:12" x14ac:dyDescent="0.25">
      <c r="A156" s="4">
        <v>155</v>
      </c>
      <c r="B156" s="16">
        <v>45509</v>
      </c>
      <c r="C156" s="14" t="s">
        <v>285</v>
      </c>
      <c r="D156" s="15" t="s">
        <v>4</v>
      </c>
      <c r="E156" s="15" t="s">
        <v>297</v>
      </c>
      <c r="F156" s="14" t="s">
        <v>73</v>
      </c>
      <c r="G156" s="15" t="s">
        <v>2</v>
      </c>
      <c r="H156" s="15" t="s">
        <v>299</v>
      </c>
      <c r="I156" s="14" t="s">
        <v>298</v>
      </c>
      <c r="J156" s="24">
        <v>157.5</v>
      </c>
      <c r="K156" s="24">
        <v>0</v>
      </c>
      <c r="L156" s="11">
        <f>J156+K156</f>
        <v>157.5</v>
      </c>
    </row>
    <row r="157" spans="1:12" x14ac:dyDescent="0.25">
      <c r="A157" s="4">
        <v>156</v>
      </c>
      <c r="B157" s="16">
        <v>45509</v>
      </c>
      <c r="C157" s="14" t="s">
        <v>285</v>
      </c>
      <c r="D157" s="15" t="s">
        <v>27</v>
      </c>
      <c r="E157" s="15" t="s">
        <v>310</v>
      </c>
      <c r="F157" s="14" t="s">
        <v>77</v>
      </c>
      <c r="G157" s="15" t="s">
        <v>2</v>
      </c>
      <c r="H157" s="15" t="s">
        <v>311</v>
      </c>
      <c r="I157" s="14" t="s">
        <v>312</v>
      </c>
      <c r="J157" s="24">
        <v>1551.72</v>
      </c>
      <c r="K157" s="24">
        <v>248.28</v>
      </c>
      <c r="L157" s="11">
        <f>J157+K157</f>
        <v>1800</v>
      </c>
    </row>
    <row r="158" spans="1:12" x14ac:dyDescent="0.25">
      <c r="A158" s="4">
        <v>157</v>
      </c>
      <c r="B158" s="16">
        <v>45509</v>
      </c>
      <c r="C158" s="14" t="s">
        <v>285</v>
      </c>
      <c r="D158" s="15" t="s">
        <v>0</v>
      </c>
      <c r="E158" s="15" t="s">
        <v>300</v>
      </c>
      <c r="F158" s="14" t="s">
        <v>1</v>
      </c>
      <c r="G158" s="15" t="s">
        <v>2</v>
      </c>
      <c r="H158" s="15" t="s">
        <v>78</v>
      </c>
      <c r="I158" s="14" t="s">
        <v>3</v>
      </c>
      <c r="J158" s="24">
        <v>525.27</v>
      </c>
      <c r="K158" s="24">
        <v>33.29</v>
      </c>
      <c r="L158" s="11">
        <f>J158+K158</f>
        <v>558.55999999999995</v>
      </c>
    </row>
    <row r="159" spans="1:12" x14ac:dyDescent="0.25">
      <c r="A159" s="4">
        <v>158</v>
      </c>
      <c r="B159" s="16">
        <v>45509</v>
      </c>
      <c r="C159" s="14" t="s">
        <v>285</v>
      </c>
      <c r="D159" s="15" t="s">
        <v>0</v>
      </c>
      <c r="E159" s="15" t="s">
        <v>301</v>
      </c>
      <c r="F159" s="14" t="s">
        <v>1</v>
      </c>
      <c r="G159" s="15" t="s">
        <v>2</v>
      </c>
      <c r="H159" s="15" t="s">
        <v>78</v>
      </c>
      <c r="I159" s="14" t="s">
        <v>3</v>
      </c>
      <c r="J159" s="24">
        <v>255.1</v>
      </c>
      <c r="K159" s="24">
        <v>10.9</v>
      </c>
      <c r="L159" s="11">
        <f>J159+K159</f>
        <v>266</v>
      </c>
    </row>
    <row r="160" spans="1:12" x14ac:dyDescent="0.25">
      <c r="A160" s="4">
        <v>159</v>
      </c>
      <c r="B160" s="16">
        <v>45509</v>
      </c>
      <c r="C160" s="14" t="s">
        <v>285</v>
      </c>
      <c r="D160" s="15" t="s">
        <v>0</v>
      </c>
      <c r="E160" s="15" t="s">
        <v>302</v>
      </c>
      <c r="F160" s="14" t="s">
        <v>1</v>
      </c>
      <c r="G160" s="15" t="s">
        <v>2</v>
      </c>
      <c r="H160" s="15" t="s">
        <v>104</v>
      </c>
      <c r="I160" s="14" t="s">
        <v>105</v>
      </c>
      <c r="J160" s="24">
        <v>201.11</v>
      </c>
      <c r="K160" s="24">
        <f>2.76+11.83</f>
        <v>14.59</v>
      </c>
      <c r="L160" s="11">
        <f>J160+K160</f>
        <v>215.70000000000002</v>
      </c>
    </row>
    <row r="161" spans="1:12" x14ac:dyDescent="0.25">
      <c r="A161" s="4">
        <v>160</v>
      </c>
      <c r="B161" s="16">
        <v>45509</v>
      </c>
      <c r="C161" s="14" t="s">
        <v>285</v>
      </c>
      <c r="D161" s="15" t="s">
        <v>0</v>
      </c>
      <c r="E161" s="15" t="s">
        <v>303</v>
      </c>
      <c r="F161" s="14" t="s">
        <v>1</v>
      </c>
      <c r="G161" s="15" t="s">
        <v>2</v>
      </c>
      <c r="H161" s="15" t="s">
        <v>9</v>
      </c>
      <c r="I161" s="14" t="s">
        <v>10</v>
      </c>
      <c r="J161" s="24">
        <v>168.71</v>
      </c>
      <c r="K161" s="24">
        <v>26.29</v>
      </c>
      <c r="L161" s="11">
        <f>J161+K161</f>
        <v>195</v>
      </c>
    </row>
    <row r="162" spans="1:12" x14ac:dyDescent="0.25">
      <c r="A162" s="4">
        <v>161</v>
      </c>
      <c r="B162" s="16">
        <v>45509</v>
      </c>
      <c r="C162" s="14" t="s">
        <v>285</v>
      </c>
      <c r="D162" s="15" t="s">
        <v>27</v>
      </c>
      <c r="E162" s="15" t="s">
        <v>313</v>
      </c>
      <c r="F162" s="14" t="s">
        <v>1</v>
      </c>
      <c r="G162" s="15" t="s">
        <v>2</v>
      </c>
      <c r="H162" s="15" t="s">
        <v>314</v>
      </c>
      <c r="I162" s="14" t="s">
        <v>315</v>
      </c>
      <c r="J162" s="24">
        <f>5073.07-171.67</f>
        <v>4901.3999999999996</v>
      </c>
      <c r="K162" s="24">
        <v>339.67</v>
      </c>
      <c r="L162" s="11">
        <f>J162+K162</f>
        <v>5241.07</v>
      </c>
    </row>
    <row r="163" spans="1:12" x14ac:dyDescent="0.25">
      <c r="A163" s="4">
        <v>162</v>
      </c>
      <c r="B163" s="16">
        <v>45509</v>
      </c>
      <c r="C163" s="14" t="s">
        <v>285</v>
      </c>
      <c r="D163" s="15" t="s">
        <v>4</v>
      </c>
      <c r="E163" s="15" t="s">
        <v>304</v>
      </c>
      <c r="F163" s="14" t="s">
        <v>1</v>
      </c>
      <c r="G163" s="15" t="s">
        <v>2</v>
      </c>
      <c r="H163" s="15" t="s">
        <v>78</v>
      </c>
      <c r="I163" s="14" t="s">
        <v>3</v>
      </c>
      <c r="J163" s="24">
        <f>715.2-23</f>
        <v>692.2</v>
      </c>
      <c r="K163" s="24">
        <v>26.48</v>
      </c>
      <c r="L163" s="11">
        <f>J163+K163</f>
        <v>718.68000000000006</v>
      </c>
    </row>
    <row r="164" spans="1:12" x14ac:dyDescent="0.25">
      <c r="A164" s="4">
        <v>163</v>
      </c>
      <c r="B164" s="16">
        <v>45509</v>
      </c>
      <c r="C164" s="14" t="s">
        <v>285</v>
      </c>
      <c r="D164" s="15" t="s">
        <v>4</v>
      </c>
      <c r="E164" s="15" t="s">
        <v>305</v>
      </c>
      <c r="F164" s="14" t="s">
        <v>73</v>
      </c>
      <c r="G164" s="15" t="s">
        <v>2</v>
      </c>
      <c r="H164" s="15" t="s">
        <v>45</v>
      </c>
      <c r="I164" s="14" t="s">
        <v>46</v>
      </c>
      <c r="J164" s="24">
        <f>653-22</f>
        <v>631</v>
      </c>
      <c r="K164" s="24">
        <v>0</v>
      </c>
      <c r="L164" s="11">
        <f>J164+K164</f>
        <v>631</v>
      </c>
    </row>
    <row r="165" spans="1:12" x14ac:dyDescent="0.25">
      <c r="A165" s="4">
        <v>164</v>
      </c>
      <c r="B165" s="16">
        <v>45509</v>
      </c>
      <c r="C165" s="14" t="s">
        <v>285</v>
      </c>
      <c r="D165" s="15" t="s">
        <v>0</v>
      </c>
      <c r="E165" s="15" t="s">
        <v>306</v>
      </c>
      <c r="F165" s="14" t="s">
        <v>8</v>
      </c>
      <c r="G165" s="15" t="s">
        <v>2</v>
      </c>
      <c r="H165" s="15" t="s">
        <v>307</v>
      </c>
      <c r="I165" s="14" t="s">
        <v>308</v>
      </c>
      <c r="J165" s="24">
        <v>259.56</v>
      </c>
      <c r="K165" s="24">
        <v>40.44</v>
      </c>
      <c r="L165" s="11">
        <f>J165+K165</f>
        <v>300</v>
      </c>
    </row>
    <row r="166" spans="1:12" x14ac:dyDescent="0.25">
      <c r="A166" s="4">
        <v>165</v>
      </c>
      <c r="B166" s="16">
        <v>45509</v>
      </c>
      <c r="C166" s="14" t="s">
        <v>285</v>
      </c>
      <c r="D166" s="15" t="s">
        <v>0</v>
      </c>
      <c r="E166" s="15" t="s">
        <v>309</v>
      </c>
      <c r="F166" s="14" t="s">
        <v>73</v>
      </c>
      <c r="G166" s="15" t="s">
        <v>2</v>
      </c>
      <c r="H166" s="15" t="s">
        <v>45</v>
      </c>
      <c r="I166" s="14" t="s">
        <v>46</v>
      </c>
      <c r="J166" s="24">
        <v>573</v>
      </c>
      <c r="K166" s="24">
        <v>0</v>
      </c>
      <c r="L166" s="11">
        <f>J166+K166</f>
        <v>573</v>
      </c>
    </row>
    <row r="167" spans="1:12" x14ac:dyDescent="0.25">
      <c r="A167" s="28">
        <v>166</v>
      </c>
      <c r="B167" s="16">
        <v>45509</v>
      </c>
      <c r="C167" s="14" t="s">
        <v>285</v>
      </c>
      <c r="D167" s="15" t="s">
        <v>5</v>
      </c>
      <c r="E167" s="15" t="s">
        <v>322</v>
      </c>
      <c r="F167" s="14" t="s">
        <v>8</v>
      </c>
      <c r="G167" s="15" t="s">
        <v>2</v>
      </c>
      <c r="H167" s="15" t="s">
        <v>320</v>
      </c>
      <c r="I167" s="14" t="s">
        <v>321</v>
      </c>
      <c r="J167" s="24">
        <v>519.12</v>
      </c>
      <c r="K167" s="24">
        <v>80.88</v>
      </c>
      <c r="L167" s="11">
        <f>J167+K167</f>
        <v>600</v>
      </c>
    </row>
    <row r="168" spans="1:12" x14ac:dyDescent="0.25">
      <c r="A168" s="4">
        <v>167</v>
      </c>
      <c r="B168" s="16">
        <v>45509</v>
      </c>
      <c r="C168" s="14" t="s">
        <v>285</v>
      </c>
      <c r="D168" s="15" t="s">
        <v>95</v>
      </c>
      <c r="E168" s="15" t="s">
        <v>692</v>
      </c>
      <c r="F168" s="14" t="s">
        <v>619</v>
      </c>
      <c r="G168" s="15" t="s">
        <v>2</v>
      </c>
      <c r="H168" s="15" t="s">
        <v>693</v>
      </c>
      <c r="I168" s="14" t="s">
        <v>46</v>
      </c>
      <c r="J168" s="24">
        <v>573</v>
      </c>
      <c r="K168" s="24">
        <v>0</v>
      </c>
      <c r="L168" s="11">
        <f>J168+K168</f>
        <v>573</v>
      </c>
    </row>
    <row r="169" spans="1:12" x14ac:dyDescent="0.25">
      <c r="A169" s="4">
        <v>168</v>
      </c>
      <c r="B169" s="16">
        <v>45509</v>
      </c>
      <c r="C169" s="14" t="s">
        <v>285</v>
      </c>
      <c r="D169" s="15" t="s">
        <v>95</v>
      </c>
      <c r="E169" s="15" t="s">
        <v>694</v>
      </c>
      <c r="F169" s="14" t="s">
        <v>619</v>
      </c>
      <c r="G169" s="15" t="s">
        <v>2</v>
      </c>
      <c r="H169" s="15" t="s">
        <v>693</v>
      </c>
      <c r="I169" s="14" t="s">
        <v>46</v>
      </c>
      <c r="J169" s="24">
        <f>653-22</f>
        <v>631</v>
      </c>
      <c r="K169" s="24">
        <v>0</v>
      </c>
      <c r="L169" s="11">
        <f>J169+K169</f>
        <v>631</v>
      </c>
    </row>
    <row r="170" spans="1:12" x14ac:dyDescent="0.25">
      <c r="A170" s="4">
        <v>169</v>
      </c>
      <c r="B170" s="16">
        <v>45510</v>
      </c>
      <c r="C170" s="14" t="s">
        <v>285</v>
      </c>
      <c r="D170" s="15" t="s">
        <v>16</v>
      </c>
      <c r="E170" s="15" t="s">
        <v>515</v>
      </c>
      <c r="F170" s="14" t="s">
        <v>8</v>
      </c>
      <c r="G170" s="15" t="s">
        <v>2</v>
      </c>
      <c r="H170" s="15" t="s">
        <v>21</v>
      </c>
      <c r="I170" s="14" t="s">
        <v>22</v>
      </c>
      <c r="J170" s="24">
        <v>519.62</v>
      </c>
      <c r="K170" s="24">
        <v>80.930000000000007</v>
      </c>
      <c r="L170" s="11">
        <f>J170+K170</f>
        <v>600.54999999999995</v>
      </c>
    </row>
    <row r="171" spans="1:12" x14ac:dyDescent="0.25">
      <c r="A171" s="4">
        <v>170</v>
      </c>
      <c r="B171" s="16">
        <v>45510</v>
      </c>
      <c r="C171" s="14" t="s">
        <v>285</v>
      </c>
      <c r="D171" s="15" t="s">
        <v>0</v>
      </c>
      <c r="E171" s="15" t="s">
        <v>316</v>
      </c>
      <c r="F171" s="14" t="s">
        <v>8</v>
      </c>
      <c r="G171" s="15" t="s">
        <v>2</v>
      </c>
      <c r="H171" s="15" t="s">
        <v>317</v>
      </c>
      <c r="I171" s="14" t="s">
        <v>318</v>
      </c>
      <c r="J171" s="24">
        <v>207.56</v>
      </c>
      <c r="K171" s="24">
        <v>32.340000000000003</v>
      </c>
      <c r="L171" s="11">
        <f>J171+K171</f>
        <v>239.9</v>
      </c>
    </row>
    <row r="172" spans="1:12" x14ac:dyDescent="0.25">
      <c r="A172" s="4">
        <v>171</v>
      </c>
      <c r="B172" s="17">
        <v>45510</v>
      </c>
      <c r="C172" s="14" t="s">
        <v>285</v>
      </c>
      <c r="D172" s="15" t="s">
        <v>11</v>
      </c>
      <c r="E172" s="15" t="s">
        <v>319</v>
      </c>
      <c r="F172" s="14" t="s">
        <v>8</v>
      </c>
      <c r="G172" s="15" t="s">
        <v>2</v>
      </c>
      <c r="H172" s="15" t="s">
        <v>32</v>
      </c>
      <c r="I172" s="14" t="s">
        <v>33</v>
      </c>
      <c r="J172" s="24">
        <v>675.15</v>
      </c>
      <c r="K172" s="24">
        <v>105.12</v>
      </c>
      <c r="L172" s="11">
        <f>J172+K172</f>
        <v>780.27</v>
      </c>
    </row>
    <row r="173" spans="1:12" x14ac:dyDescent="0.25">
      <c r="A173" s="4">
        <v>172</v>
      </c>
      <c r="B173" s="16">
        <v>45511</v>
      </c>
      <c r="C173" s="14" t="s">
        <v>285</v>
      </c>
      <c r="D173" s="15" t="s">
        <v>11</v>
      </c>
      <c r="E173" s="15" t="s">
        <v>323</v>
      </c>
      <c r="F173" s="14" t="s">
        <v>1</v>
      </c>
      <c r="G173" s="15" t="s">
        <v>2</v>
      </c>
      <c r="H173" s="15" t="s">
        <v>324</v>
      </c>
      <c r="I173" s="14" t="s">
        <v>325</v>
      </c>
      <c r="J173" s="24">
        <v>81.77</v>
      </c>
      <c r="K173" s="24">
        <v>11.71</v>
      </c>
      <c r="L173" s="11">
        <f>J173+K173</f>
        <v>93.47999999999999</v>
      </c>
    </row>
    <row r="174" spans="1:12" x14ac:dyDescent="0.25">
      <c r="A174" s="4">
        <v>173</v>
      </c>
      <c r="B174" s="16">
        <v>45511</v>
      </c>
      <c r="C174" s="14" t="s">
        <v>285</v>
      </c>
      <c r="D174" s="15" t="s">
        <v>11</v>
      </c>
      <c r="E174" s="15" t="s">
        <v>326</v>
      </c>
      <c r="F174" s="14" t="s">
        <v>1</v>
      </c>
      <c r="G174" s="15" t="s">
        <v>2</v>
      </c>
      <c r="H174" s="15" t="s">
        <v>23</v>
      </c>
      <c r="I174" s="14" t="s">
        <v>24</v>
      </c>
      <c r="J174" s="24">
        <v>22.86</v>
      </c>
      <c r="K174" s="24">
        <f>2.62+0.52</f>
        <v>3.14</v>
      </c>
      <c r="L174" s="11">
        <f>J174+K174</f>
        <v>26</v>
      </c>
    </row>
    <row r="175" spans="1:12" x14ac:dyDescent="0.25">
      <c r="A175" s="4">
        <v>174</v>
      </c>
      <c r="B175" s="16">
        <v>45511</v>
      </c>
      <c r="C175" s="14" t="s">
        <v>285</v>
      </c>
      <c r="D175" s="15" t="s">
        <v>4</v>
      </c>
      <c r="E175" s="15" t="s">
        <v>327</v>
      </c>
      <c r="F175" s="14" t="s">
        <v>8</v>
      </c>
      <c r="G175" s="15" t="s">
        <v>2</v>
      </c>
      <c r="H175" s="15" t="s">
        <v>32</v>
      </c>
      <c r="I175" s="14" t="s">
        <v>33</v>
      </c>
      <c r="J175" s="24">
        <v>372.61</v>
      </c>
      <c r="K175" s="24">
        <v>58.05</v>
      </c>
      <c r="L175" s="11">
        <f>J175+K175</f>
        <v>430.66</v>
      </c>
    </row>
    <row r="176" spans="1:12" x14ac:dyDescent="0.25">
      <c r="A176" s="4">
        <v>175</v>
      </c>
      <c r="B176" s="16">
        <v>45511</v>
      </c>
      <c r="C176" s="14" t="s">
        <v>285</v>
      </c>
      <c r="D176" s="15" t="s">
        <v>4</v>
      </c>
      <c r="E176" s="15" t="s">
        <v>328</v>
      </c>
      <c r="F176" s="14" t="s">
        <v>1</v>
      </c>
      <c r="G176" s="15" t="s">
        <v>2</v>
      </c>
      <c r="H176" s="15" t="s">
        <v>78</v>
      </c>
      <c r="I176" s="14" t="s">
        <v>3</v>
      </c>
      <c r="J176" s="24">
        <f>403.35-10</f>
        <v>393.35</v>
      </c>
      <c r="K176" s="24">
        <v>28.83</v>
      </c>
      <c r="L176" s="11">
        <f>J176+K176</f>
        <v>422.18</v>
      </c>
    </row>
    <row r="177" spans="1:12" x14ac:dyDescent="0.25">
      <c r="A177" s="4">
        <v>176</v>
      </c>
      <c r="B177" s="16">
        <v>45511</v>
      </c>
      <c r="C177" s="14" t="s">
        <v>285</v>
      </c>
      <c r="D177" s="15" t="s">
        <v>11</v>
      </c>
      <c r="E177" s="15" t="s">
        <v>329</v>
      </c>
      <c r="F177" s="14" t="s">
        <v>1</v>
      </c>
      <c r="G177" s="15" t="s">
        <v>2</v>
      </c>
      <c r="H177" s="15" t="s">
        <v>330</v>
      </c>
      <c r="I177" s="14" t="s">
        <v>331</v>
      </c>
      <c r="J177" s="24">
        <v>181.63</v>
      </c>
      <c r="K177" s="24">
        <f>10.07+4.3</f>
        <v>14.370000000000001</v>
      </c>
      <c r="L177" s="11">
        <f>J177+K177</f>
        <v>196</v>
      </c>
    </row>
    <row r="178" spans="1:12" x14ac:dyDescent="0.25">
      <c r="A178" s="4">
        <v>177</v>
      </c>
      <c r="B178" s="16">
        <v>45511</v>
      </c>
      <c r="C178" s="14" t="s">
        <v>285</v>
      </c>
      <c r="D178" s="15" t="s">
        <v>52</v>
      </c>
      <c r="E178" s="15" t="s">
        <v>338</v>
      </c>
      <c r="F178" s="14" t="s">
        <v>1</v>
      </c>
      <c r="G178" s="15" t="s">
        <v>2</v>
      </c>
      <c r="H178" s="15" t="s">
        <v>339</v>
      </c>
      <c r="I178" s="14" t="s">
        <v>340</v>
      </c>
      <c r="J178" s="24">
        <v>303.02</v>
      </c>
      <c r="K178" s="24">
        <v>48.48</v>
      </c>
      <c r="L178" s="11">
        <f>J178+K178</f>
        <v>351.5</v>
      </c>
    </row>
    <row r="179" spans="1:12" x14ac:dyDescent="0.25">
      <c r="A179" s="4">
        <v>178</v>
      </c>
      <c r="B179" s="16">
        <v>45511</v>
      </c>
      <c r="C179" s="14" t="s">
        <v>285</v>
      </c>
      <c r="D179" s="15" t="s">
        <v>52</v>
      </c>
      <c r="E179" s="15" t="s">
        <v>396</v>
      </c>
      <c r="F179" s="14" t="s">
        <v>1</v>
      </c>
      <c r="G179" s="15" t="s">
        <v>2</v>
      </c>
      <c r="H179" s="15" t="s">
        <v>339</v>
      </c>
      <c r="I179" s="14" t="s">
        <v>340</v>
      </c>
      <c r="J179" s="24">
        <v>303.02</v>
      </c>
      <c r="K179" s="24">
        <v>48.48</v>
      </c>
      <c r="L179" s="11">
        <f>J179+K179</f>
        <v>351.5</v>
      </c>
    </row>
    <row r="180" spans="1:12" x14ac:dyDescent="0.25">
      <c r="A180" s="4">
        <v>179</v>
      </c>
      <c r="B180" s="16">
        <v>45511</v>
      </c>
      <c r="C180" s="14" t="s">
        <v>285</v>
      </c>
      <c r="D180" s="15" t="s">
        <v>52</v>
      </c>
      <c r="E180" s="15" t="s">
        <v>397</v>
      </c>
      <c r="F180" s="14" t="s">
        <v>1</v>
      </c>
      <c r="G180" s="15" t="s">
        <v>2</v>
      </c>
      <c r="H180" s="15" t="s">
        <v>339</v>
      </c>
      <c r="I180" s="14" t="s">
        <v>340</v>
      </c>
      <c r="J180" s="24">
        <f>154.74-23.21</f>
        <v>131.53</v>
      </c>
      <c r="K180" s="24">
        <v>21.05</v>
      </c>
      <c r="L180" s="11">
        <f>J180+K180</f>
        <v>152.58000000000001</v>
      </c>
    </row>
    <row r="181" spans="1:12" x14ac:dyDescent="0.25">
      <c r="A181" s="4">
        <v>180</v>
      </c>
      <c r="B181" s="16">
        <v>45511</v>
      </c>
      <c r="C181" s="14" t="s">
        <v>285</v>
      </c>
      <c r="D181" s="15" t="s">
        <v>16</v>
      </c>
      <c r="E181" s="15" t="s">
        <v>514</v>
      </c>
      <c r="F181" s="14" t="s">
        <v>1</v>
      </c>
      <c r="G181" s="15" t="s">
        <v>2</v>
      </c>
      <c r="H181" s="15" t="s">
        <v>49</v>
      </c>
      <c r="I181" s="14" t="s">
        <v>50</v>
      </c>
      <c r="J181" s="24">
        <f>279.31-27.93</f>
        <v>251.38</v>
      </c>
      <c r="K181" s="24">
        <v>40.22</v>
      </c>
      <c r="L181" s="11">
        <f>J181+K181</f>
        <v>291.60000000000002</v>
      </c>
    </row>
    <row r="182" spans="1:12" x14ac:dyDescent="0.25">
      <c r="A182" s="28">
        <v>181</v>
      </c>
      <c r="B182" s="16">
        <v>45512</v>
      </c>
      <c r="C182" s="14" t="s">
        <v>285</v>
      </c>
      <c r="D182" s="15" t="s">
        <v>95</v>
      </c>
      <c r="E182" s="15">
        <v>44428</v>
      </c>
      <c r="F182" s="14" t="s">
        <v>1</v>
      </c>
      <c r="G182" s="15" t="s">
        <v>2</v>
      </c>
      <c r="H182" s="15" t="s">
        <v>695</v>
      </c>
      <c r="I182" s="14" t="s">
        <v>696</v>
      </c>
      <c r="J182" s="24">
        <v>1129.31</v>
      </c>
      <c r="K182" s="24">
        <v>180.69</v>
      </c>
      <c r="L182" s="11">
        <f>J182+K182</f>
        <v>1310</v>
      </c>
    </row>
    <row r="183" spans="1:12" x14ac:dyDescent="0.25">
      <c r="A183" s="4">
        <v>182</v>
      </c>
      <c r="B183" s="16">
        <v>45513</v>
      </c>
      <c r="C183" s="14" t="s">
        <v>285</v>
      </c>
      <c r="D183" s="15" t="s">
        <v>69</v>
      </c>
      <c r="E183" s="15" t="s">
        <v>548</v>
      </c>
      <c r="F183" s="14" t="s">
        <v>219</v>
      </c>
      <c r="G183" s="15" t="s">
        <v>2</v>
      </c>
      <c r="H183" s="15" t="s">
        <v>78</v>
      </c>
      <c r="I183" s="14" t="s">
        <v>3</v>
      </c>
      <c r="J183" s="24">
        <v>58.02</v>
      </c>
      <c r="K183" s="24">
        <v>2.48</v>
      </c>
      <c r="L183" s="11">
        <f>J183+K183</f>
        <v>60.5</v>
      </c>
    </row>
    <row r="184" spans="1:12" x14ac:dyDescent="0.25">
      <c r="A184" s="4">
        <v>183</v>
      </c>
      <c r="B184" s="16">
        <v>45515</v>
      </c>
      <c r="C184" s="14" t="s">
        <v>285</v>
      </c>
      <c r="D184" s="15" t="s">
        <v>16</v>
      </c>
      <c r="E184" s="15" t="s">
        <v>513</v>
      </c>
      <c r="F184" s="14" t="s">
        <v>8</v>
      </c>
      <c r="G184" s="15" t="s">
        <v>2</v>
      </c>
      <c r="H184" s="15" t="s">
        <v>21</v>
      </c>
      <c r="I184" s="14" t="s">
        <v>22</v>
      </c>
      <c r="J184" s="24">
        <v>922.12</v>
      </c>
      <c r="K184" s="24">
        <v>143.62</v>
      </c>
      <c r="L184" s="11">
        <f>J184+K184</f>
        <v>1065.74</v>
      </c>
    </row>
    <row r="185" spans="1:12" x14ac:dyDescent="0.25">
      <c r="A185" s="4">
        <v>184</v>
      </c>
      <c r="B185" s="18">
        <v>45515</v>
      </c>
      <c r="C185" s="20" t="s">
        <v>285</v>
      </c>
      <c r="D185" s="5" t="s">
        <v>777</v>
      </c>
      <c r="E185" s="5" t="s">
        <v>793</v>
      </c>
      <c r="F185" s="20" t="s">
        <v>794</v>
      </c>
      <c r="G185" s="5" t="s">
        <v>786</v>
      </c>
      <c r="H185" s="5" t="s">
        <v>41</v>
      </c>
      <c r="I185" s="20" t="s">
        <v>3</v>
      </c>
      <c r="J185" s="25">
        <f>2657.59-93.97</f>
        <v>2563.6200000000003</v>
      </c>
      <c r="K185" s="25">
        <v>172.55</v>
      </c>
      <c r="L185" s="11">
        <f>J185+K185</f>
        <v>2736.1700000000005</v>
      </c>
    </row>
    <row r="186" spans="1:12" x14ac:dyDescent="0.25">
      <c r="A186" s="4">
        <v>185</v>
      </c>
      <c r="B186" s="18">
        <v>45515</v>
      </c>
      <c r="C186" s="20" t="s">
        <v>285</v>
      </c>
      <c r="D186" s="5" t="s">
        <v>777</v>
      </c>
      <c r="E186" s="5" t="s">
        <v>795</v>
      </c>
      <c r="F186" s="20" t="s">
        <v>794</v>
      </c>
      <c r="G186" s="5" t="s">
        <v>786</v>
      </c>
      <c r="H186" s="5" t="s">
        <v>41</v>
      </c>
      <c r="I186" s="20" t="s">
        <v>3</v>
      </c>
      <c r="J186" s="25">
        <f>2722.21-456.02</f>
        <v>2266.19</v>
      </c>
      <c r="K186" s="25">
        <v>260.69</v>
      </c>
      <c r="L186" s="11">
        <f>J186+K186</f>
        <v>2526.88</v>
      </c>
    </row>
    <row r="187" spans="1:12" x14ac:dyDescent="0.25">
      <c r="A187" s="4">
        <v>186</v>
      </c>
      <c r="B187" s="18">
        <v>45515</v>
      </c>
      <c r="C187" s="20" t="s">
        <v>285</v>
      </c>
      <c r="D187" s="5" t="s">
        <v>777</v>
      </c>
      <c r="E187" s="5" t="s">
        <v>796</v>
      </c>
      <c r="F187" s="20" t="s">
        <v>794</v>
      </c>
      <c r="G187" s="5" t="s">
        <v>786</v>
      </c>
      <c r="H187" s="5" t="s">
        <v>41</v>
      </c>
      <c r="I187" s="20" t="s">
        <v>3</v>
      </c>
      <c r="J187" s="25">
        <f>957.52-40.25</f>
        <v>917.27</v>
      </c>
      <c r="K187" s="25">
        <v>82.78</v>
      </c>
      <c r="L187" s="11">
        <f>J187+K187</f>
        <v>1000.05</v>
      </c>
    </row>
    <row r="188" spans="1:12" x14ac:dyDescent="0.25">
      <c r="A188" s="4">
        <v>187</v>
      </c>
      <c r="B188" s="16">
        <v>45516</v>
      </c>
      <c r="C188" s="14" t="s">
        <v>285</v>
      </c>
      <c r="D188" s="15" t="s">
        <v>4</v>
      </c>
      <c r="E188" s="15" t="s">
        <v>332</v>
      </c>
      <c r="F188" s="14" t="s">
        <v>1</v>
      </c>
      <c r="G188" s="15" t="s">
        <v>2</v>
      </c>
      <c r="H188" s="15" t="s">
        <v>333</v>
      </c>
      <c r="I188" s="14" t="s">
        <v>334</v>
      </c>
      <c r="J188" s="24">
        <v>3760.32</v>
      </c>
      <c r="K188" s="24">
        <v>601.66</v>
      </c>
      <c r="L188" s="11">
        <f>J188+K188</f>
        <v>4361.9800000000005</v>
      </c>
    </row>
    <row r="189" spans="1:12" x14ac:dyDescent="0.25">
      <c r="A189" s="4">
        <v>188</v>
      </c>
      <c r="B189" s="16">
        <v>45516</v>
      </c>
      <c r="C189" s="14" t="s">
        <v>285</v>
      </c>
      <c r="D189" s="15" t="s">
        <v>11</v>
      </c>
      <c r="E189" s="15" t="s">
        <v>335</v>
      </c>
      <c r="F189" s="14" t="s">
        <v>1</v>
      </c>
      <c r="G189" s="15" t="s">
        <v>2</v>
      </c>
      <c r="H189" s="15" t="s">
        <v>23</v>
      </c>
      <c r="I189" s="14" t="s">
        <v>24</v>
      </c>
      <c r="J189" s="24">
        <v>154.76</v>
      </c>
      <c r="K189" s="24">
        <f>23.73+0.52</f>
        <v>24.25</v>
      </c>
      <c r="L189" s="11">
        <f>J189+K189</f>
        <v>179.01</v>
      </c>
    </row>
    <row r="190" spans="1:12" x14ac:dyDescent="0.25">
      <c r="A190" s="4">
        <v>189</v>
      </c>
      <c r="B190" s="16">
        <v>45516</v>
      </c>
      <c r="C190" s="14" t="s">
        <v>285</v>
      </c>
      <c r="D190" s="15" t="s">
        <v>11</v>
      </c>
      <c r="E190" s="15" t="s">
        <v>336</v>
      </c>
      <c r="F190" s="14" t="s">
        <v>1</v>
      </c>
      <c r="G190" s="15" t="s">
        <v>2</v>
      </c>
      <c r="H190" s="15" t="s">
        <v>23</v>
      </c>
      <c r="I190" s="14" t="s">
        <v>24</v>
      </c>
      <c r="J190" s="24">
        <v>174.11</v>
      </c>
      <c r="K190" s="24">
        <f>20.77+1.63</f>
        <v>22.4</v>
      </c>
      <c r="L190" s="11">
        <f>J190+K190</f>
        <v>196.51000000000002</v>
      </c>
    </row>
    <row r="191" spans="1:12" x14ac:dyDescent="0.25">
      <c r="A191" s="4">
        <v>190</v>
      </c>
      <c r="B191" s="16">
        <v>45516</v>
      </c>
      <c r="C191" s="14" t="s">
        <v>285</v>
      </c>
      <c r="D191" s="15" t="s">
        <v>11</v>
      </c>
      <c r="E191" s="15" t="s">
        <v>337</v>
      </c>
      <c r="F191" s="14" t="s">
        <v>8</v>
      </c>
      <c r="G191" s="15" t="s">
        <v>2</v>
      </c>
      <c r="H191" s="15" t="s">
        <v>32</v>
      </c>
      <c r="I191" s="14" t="s">
        <v>33</v>
      </c>
      <c r="J191" s="24">
        <v>517.83000000000004</v>
      </c>
      <c r="K191" s="24">
        <v>80.67</v>
      </c>
      <c r="L191" s="11">
        <f>J191+K191</f>
        <v>598.5</v>
      </c>
    </row>
    <row r="192" spans="1:12" x14ac:dyDescent="0.25">
      <c r="A192" s="4">
        <v>191</v>
      </c>
      <c r="B192" s="16">
        <v>45516</v>
      </c>
      <c r="C192" s="14" t="s">
        <v>285</v>
      </c>
      <c r="D192" s="15" t="s">
        <v>52</v>
      </c>
      <c r="E192" s="15" t="s">
        <v>341</v>
      </c>
      <c r="F192" s="14" t="s">
        <v>36</v>
      </c>
      <c r="G192" s="15" t="s">
        <v>2</v>
      </c>
      <c r="H192" s="15" t="s">
        <v>342</v>
      </c>
      <c r="I192" s="14" t="s">
        <v>343</v>
      </c>
      <c r="J192" s="24">
        <v>137.07</v>
      </c>
      <c r="K192" s="24">
        <v>21.93</v>
      </c>
      <c r="L192" s="11">
        <f>J192+K192</f>
        <v>159</v>
      </c>
    </row>
    <row r="193" spans="1:12" x14ac:dyDescent="0.25">
      <c r="A193" s="4">
        <v>192</v>
      </c>
      <c r="B193" s="16">
        <v>45516</v>
      </c>
      <c r="C193" s="14" t="s">
        <v>285</v>
      </c>
      <c r="D193" s="15" t="s">
        <v>52</v>
      </c>
      <c r="E193" s="15" t="s">
        <v>346</v>
      </c>
      <c r="F193" s="14" t="s">
        <v>8</v>
      </c>
      <c r="G193" s="15" t="s">
        <v>2</v>
      </c>
      <c r="H193" s="15" t="s">
        <v>345</v>
      </c>
      <c r="I193" s="14" t="s">
        <v>344</v>
      </c>
      <c r="J193" s="24">
        <v>432.58</v>
      </c>
      <c r="K193" s="24">
        <v>67.42</v>
      </c>
      <c r="L193" s="11">
        <f>J193+K193</f>
        <v>500</v>
      </c>
    </row>
    <row r="194" spans="1:12" x14ac:dyDescent="0.25">
      <c r="A194" s="4">
        <v>193</v>
      </c>
      <c r="B194" s="16">
        <v>45516</v>
      </c>
      <c r="C194" s="14" t="s">
        <v>285</v>
      </c>
      <c r="D194" s="15" t="s">
        <v>5</v>
      </c>
      <c r="E194" s="15" t="s">
        <v>347</v>
      </c>
      <c r="F194" s="14" t="s">
        <v>73</v>
      </c>
      <c r="G194" s="15" t="s">
        <v>2</v>
      </c>
      <c r="H194" s="15" t="s">
        <v>14</v>
      </c>
      <c r="I194" s="14" t="s">
        <v>15</v>
      </c>
      <c r="J194" s="24">
        <v>1560</v>
      </c>
      <c r="K194" s="24">
        <v>0</v>
      </c>
      <c r="L194" s="11">
        <f>J194+K194</f>
        <v>1560</v>
      </c>
    </row>
    <row r="195" spans="1:12" x14ac:dyDescent="0.25">
      <c r="A195" s="4">
        <v>194</v>
      </c>
      <c r="B195" s="16">
        <v>45516</v>
      </c>
      <c r="C195" s="14" t="s">
        <v>285</v>
      </c>
      <c r="D195" s="15" t="s">
        <v>5</v>
      </c>
      <c r="E195" s="15" t="s">
        <v>348</v>
      </c>
      <c r="F195" s="14" t="s">
        <v>1</v>
      </c>
      <c r="G195" s="15" t="s">
        <v>2</v>
      </c>
      <c r="H195" s="15" t="s">
        <v>78</v>
      </c>
      <c r="I195" s="14" t="s">
        <v>3</v>
      </c>
      <c r="J195" s="24">
        <f>323.83-36.85</f>
        <v>286.97999999999996</v>
      </c>
      <c r="K195" s="24">
        <v>0</v>
      </c>
      <c r="L195" s="11">
        <f>J195+K195</f>
        <v>286.97999999999996</v>
      </c>
    </row>
    <row r="196" spans="1:12" x14ac:dyDescent="0.25">
      <c r="A196" s="4">
        <v>195</v>
      </c>
      <c r="B196" s="16">
        <v>45516</v>
      </c>
      <c r="C196" s="14" t="s">
        <v>285</v>
      </c>
      <c r="D196" s="15" t="s">
        <v>4</v>
      </c>
      <c r="E196" s="15" t="s">
        <v>353</v>
      </c>
      <c r="F196" s="14" t="s">
        <v>1</v>
      </c>
      <c r="G196" s="15" t="s">
        <v>2</v>
      </c>
      <c r="H196" s="15" t="s">
        <v>78</v>
      </c>
      <c r="I196" s="14" t="s">
        <v>3</v>
      </c>
      <c r="J196" s="24">
        <v>425.43</v>
      </c>
      <c r="K196" s="24">
        <v>10.07</v>
      </c>
      <c r="L196" s="11">
        <f>J196+K196</f>
        <v>435.5</v>
      </c>
    </row>
    <row r="197" spans="1:12" x14ac:dyDescent="0.25">
      <c r="A197" s="28">
        <v>196</v>
      </c>
      <c r="B197" s="16">
        <v>45516</v>
      </c>
      <c r="C197" s="14" t="s">
        <v>285</v>
      </c>
      <c r="D197" s="15" t="s">
        <v>4</v>
      </c>
      <c r="E197" s="15" t="s">
        <v>354</v>
      </c>
      <c r="F197" s="14" t="s">
        <v>1</v>
      </c>
      <c r="G197" s="15" t="s">
        <v>2</v>
      </c>
      <c r="H197" s="15" t="s">
        <v>78</v>
      </c>
      <c r="I197" s="14" t="s">
        <v>3</v>
      </c>
      <c r="J197" s="24">
        <f>323.83-36.85</f>
        <v>286.97999999999996</v>
      </c>
      <c r="K197" s="24">
        <v>0</v>
      </c>
      <c r="L197" s="11">
        <f>J197+K197</f>
        <v>286.97999999999996</v>
      </c>
    </row>
    <row r="198" spans="1:12" x14ac:dyDescent="0.25">
      <c r="A198" s="4">
        <v>197</v>
      </c>
      <c r="B198" s="16">
        <v>45518</v>
      </c>
      <c r="C198" s="14" t="s">
        <v>285</v>
      </c>
      <c r="D198" s="15" t="s">
        <v>27</v>
      </c>
      <c r="E198" s="15" t="s">
        <v>349</v>
      </c>
      <c r="F198" s="14" t="s">
        <v>1</v>
      </c>
      <c r="G198" s="15" t="s">
        <v>2</v>
      </c>
      <c r="H198" s="15" t="s">
        <v>177</v>
      </c>
      <c r="I198" s="14" t="s">
        <v>178</v>
      </c>
      <c r="J198" s="24">
        <v>132.56</v>
      </c>
      <c r="K198" s="24">
        <v>4.4400000000000004</v>
      </c>
      <c r="L198" s="11">
        <f>J198+K198</f>
        <v>137</v>
      </c>
    </row>
    <row r="199" spans="1:12" x14ac:dyDescent="0.25">
      <c r="A199" s="4">
        <v>198</v>
      </c>
      <c r="B199" s="16">
        <v>45518</v>
      </c>
      <c r="C199" s="14" t="s">
        <v>285</v>
      </c>
      <c r="D199" s="15" t="s">
        <v>27</v>
      </c>
      <c r="E199" s="15" t="s">
        <v>350</v>
      </c>
      <c r="F199" s="14" t="s">
        <v>1</v>
      </c>
      <c r="G199" s="15" t="s">
        <v>2</v>
      </c>
      <c r="H199" s="15" t="s">
        <v>28</v>
      </c>
      <c r="I199" s="14" t="s">
        <v>29</v>
      </c>
      <c r="J199" s="24">
        <v>256.02999999999997</v>
      </c>
      <c r="K199" s="24">
        <v>40.97</v>
      </c>
      <c r="L199" s="11">
        <f>J199+K199</f>
        <v>297</v>
      </c>
    </row>
    <row r="200" spans="1:12" x14ac:dyDescent="0.25">
      <c r="A200" s="4">
        <v>199</v>
      </c>
      <c r="B200" s="16">
        <v>45518</v>
      </c>
      <c r="C200" s="14" t="s">
        <v>285</v>
      </c>
      <c r="D200" s="15" t="s">
        <v>27</v>
      </c>
      <c r="E200" s="15" t="s">
        <v>351</v>
      </c>
      <c r="F200" s="14" t="s">
        <v>1</v>
      </c>
      <c r="G200" s="15" t="s">
        <v>2</v>
      </c>
      <c r="H200" s="15" t="s">
        <v>78</v>
      </c>
      <c r="I200" s="14" t="s">
        <v>3</v>
      </c>
      <c r="J200" s="24">
        <v>386.54</v>
      </c>
      <c r="K200" s="24">
        <v>24.41</v>
      </c>
      <c r="L200" s="11">
        <f>J200+K200</f>
        <v>410.95000000000005</v>
      </c>
    </row>
    <row r="201" spans="1:12" x14ac:dyDescent="0.25">
      <c r="A201" s="4">
        <v>200</v>
      </c>
      <c r="B201" s="16">
        <v>45518</v>
      </c>
      <c r="C201" s="14" t="s">
        <v>285</v>
      </c>
      <c r="D201" s="15" t="s">
        <v>27</v>
      </c>
      <c r="E201" s="15" t="s">
        <v>352</v>
      </c>
      <c r="F201" s="14" t="s">
        <v>1</v>
      </c>
      <c r="G201" s="15" t="s">
        <v>2</v>
      </c>
      <c r="H201" s="15" t="s">
        <v>78</v>
      </c>
      <c r="I201" s="14" t="s">
        <v>3</v>
      </c>
      <c r="J201" s="24">
        <f>693.61-5</f>
        <v>688.61</v>
      </c>
      <c r="K201" s="24">
        <v>26.9</v>
      </c>
      <c r="L201" s="11">
        <f>J201+K201</f>
        <v>715.51</v>
      </c>
    </row>
    <row r="202" spans="1:12" x14ac:dyDescent="0.25">
      <c r="A202" s="4">
        <v>201</v>
      </c>
      <c r="B202" s="16">
        <v>45518</v>
      </c>
      <c r="C202" s="14" t="s">
        <v>285</v>
      </c>
      <c r="D202" s="15" t="s">
        <v>69</v>
      </c>
      <c r="E202" s="15" t="s">
        <v>549</v>
      </c>
      <c r="F202" s="14" t="s">
        <v>219</v>
      </c>
      <c r="G202" s="15" t="s">
        <v>2</v>
      </c>
      <c r="H202" s="15" t="s">
        <v>78</v>
      </c>
      <c r="I202" s="14" t="s">
        <v>3</v>
      </c>
      <c r="J202" s="24">
        <v>28.5</v>
      </c>
      <c r="K202" s="24">
        <v>2</v>
      </c>
      <c r="L202" s="11">
        <f>J202+K202</f>
        <v>30.5</v>
      </c>
    </row>
    <row r="203" spans="1:12" x14ac:dyDescent="0.25">
      <c r="A203" s="4">
        <v>202</v>
      </c>
      <c r="B203" s="16">
        <v>45518</v>
      </c>
      <c r="C203" s="14" t="s">
        <v>285</v>
      </c>
      <c r="D203" s="15" t="s">
        <v>69</v>
      </c>
      <c r="E203" s="15" t="s">
        <v>550</v>
      </c>
      <c r="F203" s="14" t="s">
        <v>551</v>
      </c>
      <c r="G203" s="15" t="s">
        <v>2</v>
      </c>
      <c r="H203" s="15" t="s">
        <v>9</v>
      </c>
      <c r="I203" s="14" t="s">
        <v>10</v>
      </c>
      <c r="J203" s="24">
        <v>346.07</v>
      </c>
      <c r="K203" s="24">
        <v>53.93</v>
      </c>
      <c r="L203" s="11">
        <f>J203+K203</f>
        <v>400</v>
      </c>
    </row>
    <row r="204" spans="1:12" x14ac:dyDescent="0.25">
      <c r="A204" s="4">
        <v>203</v>
      </c>
      <c r="B204" s="16">
        <v>45518</v>
      </c>
      <c r="C204" s="14" t="s">
        <v>285</v>
      </c>
      <c r="D204" s="15" t="s">
        <v>69</v>
      </c>
      <c r="E204" s="15" t="s">
        <v>552</v>
      </c>
      <c r="F204" s="14" t="s">
        <v>551</v>
      </c>
      <c r="G204" s="15" t="s">
        <v>2</v>
      </c>
      <c r="H204" s="15" t="s">
        <v>553</v>
      </c>
      <c r="I204" s="14" t="s">
        <v>554</v>
      </c>
      <c r="J204" s="24">
        <v>346.06</v>
      </c>
      <c r="K204" s="24">
        <v>53.94</v>
      </c>
      <c r="L204" s="11">
        <f>J204+K204</f>
        <v>400</v>
      </c>
    </row>
    <row r="205" spans="1:12" x14ac:dyDescent="0.25">
      <c r="A205" s="4">
        <v>204</v>
      </c>
      <c r="B205" s="16">
        <v>45518</v>
      </c>
      <c r="C205" s="14" t="s">
        <v>285</v>
      </c>
      <c r="D205" s="15" t="s">
        <v>69</v>
      </c>
      <c r="E205" s="15" t="s">
        <v>555</v>
      </c>
      <c r="F205" s="14" t="s">
        <v>219</v>
      </c>
      <c r="G205" s="15" t="s">
        <v>2</v>
      </c>
      <c r="H205" s="15" t="s">
        <v>220</v>
      </c>
      <c r="I205" s="14" t="s">
        <v>70</v>
      </c>
      <c r="J205" s="24">
        <v>1250.04</v>
      </c>
      <c r="K205" s="24">
        <v>16.89</v>
      </c>
      <c r="L205" s="11">
        <f>J205+K205</f>
        <v>1266.93</v>
      </c>
    </row>
    <row r="206" spans="1:12" x14ac:dyDescent="0.25">
      <c r="A206" s="4">
        <v>205</v>
      </c>
      <c r="B206" s="16">
        <v>45518</v>
      </c>
      <c r="C206" s="14" t="s">
        <v>285</v>
      </c>
      <c r="D206" s="15" t="s">
        <v>69</v>
      </c>
      <c r="E206" s="15" t="s">
        <v>556</v>
      </c>
      <c r="F206" s="14" t="s">
        <v>219</v>
      </c>
      <c r="G206" s="15" t="s">
        <v>2</v>
      </c>
      <c r="H206" s="15" t="s">
        <v>220</v>
      </c>
      <c r="I206" s="14" t="s">
        <v>70</v>
      </c>
      <c r="J206" s="24">
        <v>931.49</v>
      </c>
      <c r="K206" s="24">
        <v>47.12</v>
      </c>
      <c r="L206" s="11">
        <f>J206+K206</f>
        <v>978.61</v>
      </c>
    </row>
    <row r="207" spans="1:12" x14ac:dyDescent="0.25">
      <c r="A207" s="4">
        <v>206</v>
      </c>
      <c r="B207" s="16">
        <v>45518</v>
      </c>
      <c r="C207" s="14" t="s">
        <v>285</v>
      </c>
      <c r="D207" s="15" t="s">
        <v>69</v>
      </c>
      <c r="E207" s="15" t="s">
        <v>557</v>
      </c>
      <c r="F207" s="14" t="s">
        <v>219</v>
      </c>
      <c r="G207" s="15" t="s">
        <v>2</v>
      </c>
      <c r="H207" s="15" t="s">
        <v>558</v>
      </c>
      <c r="I207" s="14" t="s">
        <v>559</v>
      </c>
      <c r="J207" s="24">
        <v>128.1</v>
      </c>
      <c r="K207" s="24">
        <v>15.9</v>
      </c>
      <c r="L207" s="11">
        <f>J207+K207</f>
        <v>144</v>
      </c>
    </row>
    <row r="208" spans="1:12" x14ac:dyDescent="0.25">
      <c r="A208" s="4">
        <v>207</v>
      </c>
      <c r="B208" s="18">
        <v>45518</v>
      </c>
      <c r="C208" s="20" t="s">
        <v>285</v>
      </c>
      <c r="D208" s="5" t="s">
        <v>777</v>
      </c>
      <c r="E208" s="5" t="s">
        <v>797</v>
      </c>
      <c r="F208" s="20" t="s">
        <v>798</v>
      </c>
      <c r="G208" s="5" t="s">
        <v>2</v>
      </c>
      <c r="H208" s="5" t="s">
        <v>799</v>
      </c>
      <c r="I208" s="20" t="s">
        <v>800</v>
      </c>
      <c r="J208" s="25">
        <v>336.57</v>
      </c>
      <c r="K208" s="25">
        <v>26.93</v>
      </c>
      <c r="L208" s="11">
        <f>J208+K208</f>
        <v>363.5</v>
      </c>
    </row>
    <row r="209" spans="1:12" x14ac:dyDescent="0.25">
      <c r="A209" s="4">
        <v>208</v>
      </c>
      <c r="B209" s="16">
        <v>45519</v>
      </c>
      <c r="C209" s="14" t="s">
        <v>285</v>
      </c>
      <c r="D209" s="15" t="s">
        <v>0</v>
      </c>
      <c r="E209" s="15" t="s">
        <v>355</v>
      </c>
      <c r="F209" s="14" t="s">
        <v>8</v>
      </c>
      <c r="G209" s="15" t="s">
        <v>2</v>
      </c>
      <c r="H209" s="15" t="s">
        <v>356</v>
      </c>
      <c r="I209" s="14" t="s">
        <v>357</v>
      </c>
      <c r="J209" s="24">
        <v>432.53</v>
      </c>
      <c r="K209" s="24">
        <v>67.47</v>
      </c>
      <c r="L209" s="11">
        <f>J209+K209</f>
        <v>500</v>
      </c>
    </row>
    <row r="210" spans="1:12" x14ac:dyDescent="0.25">
      <c r="A210" s="4">
        <v>209</v>
      </c>
      <c r="B210" s="16">
        <v>45519</v>
      </c>
      <c r="C210" s="14" t="s">
        <v>285</v>
      </c>
      <c r="D210" s="15" t="s">
        <v>0</v>
      </c>
      <c r="E210" s="15" t="s">
        <v>358</v>
      </c>
      <c r="F210" s="14" t="s">
        <v>8</v>
      </c>
      <c r="G210" s="15" t="s">
        <v>2</v>
      </c>
      <c r="H210" s="15" t="s">
        <v>359</v>
      </c>
      <c r="I210" s="14" t="s">
        <v>360</v>
      </c>
      <c r="J210" s="24">
        <v>173.03</v>
      </c>
      <c r="K210" s="24">
        <v>26.97</v>
      </c>
      <c r="L210" s="11">
        <f>J210+K210</f>
        <v>200</v>
      </c>
    </row>
    <row r="211" spans="1:12" x14ac:dyDescent="0.25">
      <c r="A211" s="4">
        <v>210</v>
      </c>
      <c r="B211" s="18">
        <v>45519</v>
      </c>
      <c r="C211" s="20" t="s">
        <v>285</v>
      </c>
      <c r="D211" s="5" t="s">
        <v>777</v>
      </c>
      <c r="E211" s="5" t="s">
        <v>801</v>
      </c>
      <c r="F211" s="20" t="s">
        <v>802</v>
      </c>
      <c r="G211" s="5" t="s">
        <v>2</v>
      </c>
      <c r="H211" s="5" t="s">
        <v>803</v>
      </c>
      <c r="I211" s="20" t="s">
        <v>804</v>
      </c>
      <c r="J211" s="25">
        <v>325.86</v>
      </c>
      <c r="K211" s="25">
        <v>52.14</v>
      </c>
      <c r="L211" s="11">
        <f>J211+K211</f>
        <v>378</v>
      </c>
    </row>
    <row r="212" spans="1:12" x14ac:dyDescent="0.25">
      <c r="A212" s="28">
        <v>211</v>
      </c>
      <c r="B212" s="16">
        <v>45520</v>
      </c>
      <c r="C212" s="14" t="s">
        <v>285</v>
      </c>
      <c r="D212" s="15" t="s">
        <v>0</v>
      </c>
      <c r="E212" s="15" t="s">
        <v>361</v>
      </c>
      <c r="F212" s="14" t="s">
        <v>73</v>
      </c>
      <c r="G212" s="15" t="s">
        <v>2</v>
      </c>
      <c r="H212" s="15" t="s">
        <v>12</v>
      </c>
      <c r="I212" s="14" t="s">
        <v>13</v>
      </c>
      <c r="J212" s="24">
        <v>568.21</v>
      </c>
      <c r="K212" s="24">
        <v>17.45</v>
      </c>
      <c r="L212" s="11">
        <f>J212+K212</f>
        <v>585.66000000000008</v>
      </c>
    </row>
    <row r="213" spans="1:12" x14ac:dyDescent="0.25">
      <c r="A213" s="4">
        <v>212</v>
      </c>
      <c r="B213" s="16">
        <v>45520</v>
      </c>
      <c r="C213" s="14" t="s">
        <v>285</v>
      </c>
      <c r="D213" s="15" t="s">
        <v>5</v>
      </c>
      <c r="E213" s="15" t="s">
        <v>362</v>
      </c>
      <c r="F213" s="14" t="s">
        <v>8</v>
      </c>
      <c r="G213" s="15" t="s">
        <v>2</v>
      </c>
      <c r="H213" s="15" t="s">
        <v>118</v>
      </c>
      <c r="I213" s="14" t="s">
        <v>119</v>
      </c>
      <c r="J213" s="24">
        <v>432.54</v>
      </c>
      <c r="K213" s="24">
        <v>67.459999999999994</v>
      </c>
      <c r="L213" s="11">
        <f>J213+K213</f>
        <v>500</v>
      </c>
    </row>
    <row r="214" spans="1:12" x14ac:dyDescent="0.25">
      <c r="A214" s="4">
        <v>213</v>
      </c>
      <c r="B214" s="16">
        <v>45520</v>
      </c>
      <c r="C214" s="14" t="s">
        <v>285</v>
      </c>
      <c r="D214" s="15" t="s">
        <v>5</v>
      </c>
      <c r="E214" s="15" t="s">
        <v>363</v>
      </c>
      <c r="F214" s="14" t="s">
        <v>73</v>
      </c>
      <c r="G214" s="15" t="s">
        <v>2</v>
      </c>
      <c r="H214" s="15" t="s">
        <v>205</v>
      </c>
      <c r="I214" s="14" t="s">
        <v>206</v>
      </c>
      <c r="J214" s="24">
        <v>293.35000000000002</v>
      </c>
      <c r="K214" s="24">
        <f>1.852+13.794</f>
        <v>15.646000000000001</v>
      </c>
      <c r="L214" s="11">
        <f>J214+K214</f>
        <v>308.99600000000004</v>
      </c>
    </row>
    <row r="215" spans="1:12" x14ac:dyDescent="0.25">
      <c r="A215" s="4">
        <v>214</v>
      </c>
      <c r="B215" s="16">
        <v>45520</v>
      </c>
      <c r="C215" s="14" t="s">
        <v>285</v>
      </c>
      <c r="D215" s="15" t="s">
        <v>5</v>
      </c>
      <c r="E215" s="15" t="s">
        <v>364</v>
      </c>
      <c r="F215" s="14" t="s">
        <v>73</v>
      </c>
      <c r="G215" s="15" t="s">
        <v>2</v>
      </c>
      <c r="H215" s="15" t="s">
        <v>205</v>
      </c>
      <c r="I215" s="14" t="s">
        <v>206</v>
      </c>
      <c r="J215" s="24">
        <v>122.01</v>
      </c>
      <c r="K215" s="24">
        <f>5.926+2.069</f>
        <v>7.9950000000000001</v>
      </c>
      <c r="L215" s="11">
        <f>J215+K215</f>
        <v>130.005</v>
      </c>
    </row>
    <row r="216" spans="1:12" x14ac:dyDescent="0.25">
      <c r="A216" s="4">
        <v>215</v>
      </c>
      <c r="B216" s="16">
        <v>45521</v>
      </c>
      <c r="C216" s="14" t="s">
        <v>285</v>
      </c>
      <c r="D216" s="15" t="s">
        <v>4</v>
      </c>
      <c r="E216" s="15" t="s">
        <v>369</v>
      </c>
      <c r="F216" s="14" t="s">
        <v>1</v>
      </c>
      <c r="G216" s="15" t="s">
        <v>2</v>
      </c>
      <c r="H216" s="15" t="s">
        <v>30</v>
      </c>
      <c r="I216" s="14" t="s">
        <v>31</v>
      </c>
      <c r="J216" s="24">
        <v>800</v>
      </c>
      <c r="K216" s="24">
        <f>128-10</f>
        <v>118</v>
      </c>
      <c r="L216" s="11">
        <f>J216+K216</f>
        <v>918</v>
      </c>
    </row>
    <row r="217" spans="1:12" x14ac:dyDescent="0.25">
      <c r="A217" s="4">
        <v>216</v>
      </c>
      <c r="B217" s="16">
        <v>45522</v>
      </c>
      <c r="C217" s="14" t="s">
        <v>285</v>
      </c>
      <c r="D217" s="15" t="s">
        <v>16</v>
      </c>
      <c r="E217" s="15" t="s">
        <v>512</v>
      </c>
      <c r="F217" s="14" t="s">
        <v>8</v>
      </c>
      <c r="G217" s="15" t="s">
        <v>2</v>
      </c>
      <c r="H217" s="15" t="s">
        <v>21</v>
      </c>
      <c r="I217" s="14" t="s">
        <v>22</v>
      </c>
      <c r="J217" s="24">
        <v>259.57</v>
      </c>
      <c r="K217" s="24">
        <v>40.43</v>
      </c>
      <c r="L217" s="11">
        <f>J217+K217</f>
        <v>300</v>
      </c>
    </row>
    <row r="218" spans="1:12" x14ac:dyDescent="0.25">
      <c r="A218" s="4">
        <v>217</v>
      </c>
      <c r="B218" s="16">
        <v>45523</v>
      </c>
      <c r="C218" s="14" t="s">
        <v>285</v>
      </c>
      <c r="D218" s="15" t="s">
        <v>11</v>
      </c>
      <c r="E218" s="15" t="s">
        <v>365</v>
      </c>
      <c r="F218" s="14" t="s">
        <v>1</v>
      </c>
      <c r="G218" s="15" t="s">
        <v>2</v>
      </c>
      <c r="H218" s="15" t="s">
        <v>366</v>
      </c>
      <c r="I218" s="14" t="s">
        <v>367</v>
      </c>
      <c r="J218" s="24">
        <v>278.45</v>
      </c>
      <c r="K218" s="24">
        <v>44.55</v>
      </c>
      <c r="L218" s="11">
        <f>J218+K218</f>
        <v>323</v>
      </c>
    </row>
    <row r="219" spans="1:12" x14ac:dyDescent="0.25">
      <c r="A219" s="4">
        <v>218</v>
      </c>
      <c r="B219" s="16">
        <v>45523</v>
      </c>
      <c r="C219" s="14" t="s">
        <v>285</v>
      </c>
      <c r="D219" s="15" t="s">
        <v>11</v>
      </c>
      <c r="E219" s="15" t="s">
        <v>368</v>
      </c>
      <c r="F219" s="14" t="s">
        <v>1</v>
      </c>
      <c r="G219" s="15" t="s">
        <v>2</v>
      </c>
      <c r="H219" s="15" t="s">
        <v>78</v>
      </c>
      <c r="I219" s="14" t="s">
        <v>3</v>
      </c>
      <c r="J219" s="24">
        <f>1081.93-16.5</f>
        <v>1065.43</v>
      </c>
      <c r="K219" s="24">
        <v>26.48</v>
      </c>
      <c r="L219" s="11">
        <f>J219+K219</f>
        <v>1091.9100000000001</v>
      </c>
    </row>
    <row r="220" spans="1:12" x14ac:dyDescent="0.25">
      <c r="A220" s="4">
        <v>219</v>
      </c>
      <c r="B220" s="16">
        <v>45523</v>
      </c>
      <c r="C220" s="14" t="s">
        <v>285</v>
      </c>
      <c r="D220" s="15" t="s">
        <v>11</v>
      </c>
      <c r="E220" s="15" t="s">
        <v>370</v>
      </c>
      <c r="F220" s="14" t="s">
        <v>1</v>
      </c>
      <c r="G220" s="15" t="s">
        <v>2</v>
      </c>
      <c r="H220" s="15" t="s">
        <v>17</v>
      </c>
      <c r="I220" s="14" t="s">
        <v>18</v>
      </c>
      <c r="J220" s="24">
        <v>372.41</v>
      </c>
      <c r="K220" s="24">
        <v>59.59</v>
      </c>
      <c r="L220" s="11">
        <f>J220+K220</f>
        <v>432</v>
      </c>
    </row>
    <row r="221" spans="1:12" x14ac:dyDescent="0.25">
      <c r="A221" s="4">
        <v>220</v>
      </c>
      <c r="B221" s="16">
        <v>45523</v>
      </c>
      <c r="C221" s="14" t="s">
        <v>285</v>
      </c>
      <c r="D221" s="15" t="s">
        <v>11</v>
      </c>
      <c r="E221" s="15" t="s">
        <v>371</v>
      </c>
      <c r="F221" s="14" t="s">
        <v>1</v>
      </c>
      <c r="G221" s="15" t="s">
        <v>2</v>
      </c>
      <c r="H221" s="15" t="s">
        <v>17</v>
      </c>
      <c r="I221" s="14" t="s">
        <v>18</v>
      </c>
      <c r="J221" s="24">
        <v>307.24</v>
      </c>
      <c r="K221" s="24">
        <v>49.16</v>
      </c>
      <c r="L221" s="11">
        <f>J221+K221</f>
        <v>356.4</v>
      </c>
    </row>
    <row r="222" spans="1:12" x14ac:dyDescent="0.25">
      <c r="A222" s="4">
        <v>221</v>
      </c>
      <c r="B222" s="16">
        <v>45523</v>
      </c>
      <c r="C222" s="14" t="s">
        <v>285</v>
      </c>
      <c r="D222" s="15" t="s">
        <v>11</v>
      </c>
      <c r="E222" s="15" t="s">
        <v>374</v>
      </c>
      <c r="F222" s="14" t="s">
        <v>73</v>
      </c>
      <c r="G222" s="15" t="s">
        <v>2</v>
      </c>
      <c r="H222" s="15" t="s">
        <v>373</v>
      </c>
      <c r="I222" s="14" t="s">
        <v>372</v>
      </c>
      <c r="J222" s="24">
        <v>409.49</v>
      </c>
      <c r="K222" s="24">
        <v>65.52</v>
      </c>
      <c r="L222" s="11">
        <f>J222+K222</f>
        <v>475.01</v>
      </c>
    </row>
    <row r="223" spans="1:12" x14ac:dyDescent="0.25">
      <c r="A223" s="4">
        <v>222</v>
      </c>
      <c r="B223" s="16">
        <v>45523</v>
      </c>
      <c r="C223" s="14" t="s">
        <v>285</v>
      </c>
      <c r="D223" s="15" t="s">
        <v>11</v>
      </c>
      <c r="E223" s="15" t="s">
        <v>375</v>
      </c>
      <c r="F223" s="14" t="s">
        <v>1</v>
      </c>
      <c r="G223" s="15" t="s">
        <v>2</v>
      </c>
      <c r="H223" s="15" t="s">
        <v>131</v>
      </c>
      <c r="I223" s="14" t="s">
        <v>132</v>
      </c>
      <c r="J223" s="24">
        <f>238.8-35.83</f>
        <v>202.97000000000003</v>
      </c>
      <c r="K223" s="24">
        <v>32.479999999999997</v>
      </c>
      <c r="L223" s="11">
        <f>J223+K223</f>
        <v>235.45000000000002</v>
      </c>
    </row>
    <row r="224" spans="1:12" x14ac:dyDescent="0.25">
      <c r="A224" s="4">
        <v>223</v>
      </c>
      <c r="B224" s="16">
        <v>45523</v>
      </c>
      <c r="C224" s="14" t="s">
        <v>285</v>
      </c>
      <c r="D224" s="15" t="s">
        <v>11</v>
      </c>
      <c r="E224" s="15" t="s">
        <v>376</v>
      </c>
      <c r="F224" s="14" t="s">
        <v>1</v>
      </c>
      <c r="G224" s="15" t="s">
        <v>2</v>
      </c>
      <c r="H224" s="15" t="s">
        <v>131</v>
      </c>
      <c r="I224" s="14" t="s">
        <v>132</v>
      </c>
      <c r="J224" s="24">
        <v>191.39</v>
      </c>
      <c r="K224" s="24">
        <v>30.61</v>
      </c>
      <c r="L224" s="11">
        <f>J224+K224</f>
        <v>222</v>
      </c>
    </row>
    <row r="225" spans="1:12" x14ac:dyDescent="0.25">
      <c r="A225" s="4">
        <v>224</v>
      </c>
      <c r="B225" s="16">
        <v>45523</v>
      </c>
      <c r="C225" s="14" t="s">
        <v>285</v>
      </c>
      <c r="D225" s="15" t="s">
        <v>11</v>
      </c>
      <c r="E225" s="15" t="s">
        <v>377</v>
      </c>
      <c r="F225" s="14" t="s">
        <v>8</v>
      </c>
      <c r="G225" s="15" t="s">
        <v>2</v>
      </c>
      <c r="H225" s="15" t="s">
        <v>32</v>
      </c>
      <c r="I225" s="14" t="s">
        <v>33</v>
      </c>
      <c r="J225" s="24">
        <v>718.21</v>
      </c>
      <c r="K225" s="24">
        <v>111.89</v>
      </c>
      <c r="L225" s="11">
        <f>J225+K225</f>
        <v>830.1</v>
      </c>
    </row>
    <row r="226" spans="1:12" x14ac:dyDescent="0.25">
      <c r="A226" s="4">
        <v>225</v>
      </c>
      <c r="B226" s="16">
        <v>45523</v>
      </c>
      <c r="C226" s="14" t="s">
        <v>285</v>
      </c>
      <c r="D226" s="15" t="s">
        <v>11</v>
      </c>
      <c r="E226" s="15" t="s">
        <v>378</v>
      </c>
      <c r="F226" s="14" t="s">
        <v>1</v>
      </c>
      <c r="G226" s="15" t="s">
        <v>2</v>
      </c>
      <c r="H226" s="15" t="s">
        <v>58</v>
      </c>
      <c r="I226" s="14" t="s">
        <v>59</v>
      </c>
      <c r="J226" s="24">
        <v>469.83</v>
      </c>
      <c r="K226" s="24">
        <v>75.17</v>
      </c>
      <c r="L226" s="11">
        <f>J226+K226</f>
        <v>545</v>
      </c>
    </row>
    <row r="227" spans="1:12" x14ac:dyDescent="0.25">
      <c r="A227" s="28">
        <v>226</v>
      </c>
      <c r="B227" s="16">
        <v>45523</v>
      </c>
      <c r="C227" s="14" t="s">
        <v>285</v>
      </c>
      <c r="D227" s="15" t="s">
        <v>11</v>
      </c>
      <c r="E227" s="15" t="s">
        <v>379</v>
      </c>
      <c r="F227" s="14" t="s">
        <v>1</v>
      </c>
      <c r="G227" s="15" t="s">
        <v>2</v>
      </c>
      <c r="H227" s="15" t="s">
        <v>78</v>
      </c>
      <c r="I227" s="14" t="s">
        <v>3</v>
      </c>
      <c r="J227" s="24">
        <f>1337.33-112.03</f>
        <v>1225.3</v>
      </c>
      <c r="K227" s="24">
        <v>136.30000000000001</v>
      </c>
      <c r="L227" s="11">
        <f>J227+K227</f>
        <v>1361.6</v>
      </c>
    </row>
    <row r="228" spans="1:12" x14ac:dyDescent="0.25">
      <c r="A228" s="4">
        <v>227</v>
      </c>
      <c r="B228" s="16">
        <v>45523</v>
      </c>
      <c r="C228" s="14" t="s">
        <v>285</v>
      </c>
      <c r="D228" s="15" t="s">
        <v>5</v>
      </c>
      <c r="E228" s="15" t="s">
        <v>380</v>
      </c>
      <c r="F228" s="14" t="s">
        <v>73</v>
      </c>
      <c r="G228" s="15" t="s">
        <v>2</v>
      </c>
      <c r="H228" s="15" t="s">
        <v>6</v>
      </c>
      <c r="I228" s="14" t="s">
        <v>7</v>
      </c>
      <c r="J228" s="24">
        <v>381.91</v>
      </c>
      <c r="K228" s="24">
        <v>45.11</v>
      </c>
      <c r="L228" s="11">
        <f>J228+K228</f>
        <v>427.02000000000004</v>
      </c>
    </row>
    <row r="229" spans="1:12" x14ac:dyDescent="0.25">
      <c r="A229" s="4">
        <v>228</v>
      </c>
      <c r="B229" s="16">
        <v>45523</v>
      </c>
      <c r="C229" s="14" t="s">
        <v>285</v>
      </c>
      <c r="D229" s="15" t="s">
        <v>5</v>
      </c>
      <c r="E229" s="15" t="s">
        <v>381</v>
      </c>
      <c r="F229" s="14" t="s">
        <v>8</v>
      </c>
      <c r="G229" s="15" t="s">
        <v>2</v>
      </c>
      <c r="H229" s="15" t="s">
        <v>118</v>
      </c>
      <c r="I229" s="14" t="s">
        <v>119</v>
      </c>
      <c r="J229" s="24">
        <v>519.04999999999995</v>
      </c>
      <c r="K229" s="24">
        <v>80.95</v>
      </c>
      <c r="L229" s="11">
        <f>J229+K229</f>
        <v>600</v>
      </c>
    </row>
    <row r="230" spans="1:12" x14ac:dyDescent="0.25">
      <c r="A230" s="4">
        <v>229</v>
      </c>
      <c r="B230" s="16">
        <v>45523</v>
      </c>
      <c r="C230" s="14" t="s">
        <v>285</v>
      </c>
      <c r="D230" s="15" t="s">
        <v>4</v>
      </c>
      <c r="E230" s="15" t="s">
        <v>382</v>
      </c>
      <c r="F230" s="14" t="s">
        <v>1</v>
      </c>
      <c r="G230" s="15" t="s">
        <v>2</v>
      </c>
      <c r="H230" s="15" t="s">
        <v>23</v>
      </c>
      <c r="I230" s="14" t="s">
        <v>24</v>
      </c>
      <c r="J230" s="24">
        <v>237.45</v>
      </c>
      <c r="K230" s="24">
        <f>33.11+2.44</f>
        <v>35.549999999999997</v>
      </c>
      <c r="L230" s="11">
        <f>J230+K230</f>
        <v>273</v>
      </c>
    </row>
    <row r="231" spans="1:12" x14ac:dyDescent="0.25">
      <c r="A231" s="4">
        <v>230</v>
      </c>
      <c r="B231" s="16">
        <v>45523</v>
      </c>
      <c r="C231" s="14" t="s">
        <v>285</v>
      </c>
      <c r="D231" s="15" t="s">
        <v>16</v>
      </c>
      <c r="E231" s="15" t="s">
        <v>511</v>
      </c>
      <c r="F231" s="14" t="s">
        <v>8</v>
      </c>
      <c r="G231" s="15" t="s">
        <v>2</v>
      </c>
      <c r="H231" s="15" t="s">
        <v>21</v>
      </c>
      <c r="I231" s="14" t="s">
        <v>22</v>
      </c>
      <c r="J231" s="24">
        <v>432.61</v>
      </c>
      <c r="K231" s="24">
        <v>67.39</v>
      </c>
      <c r="L231" s="11">
        <f>J231+K231</f>
        <v>500</v>
      </c>
    </row>
    <row r="232" spans="1:12" x14ac:dyDescent="0.25">
      <c r="A232" s="4">
        <v>231</v>
      </c>
      <c r="B232" s="18">
        <v>45523</v>
      </c>
      <c r="C232" s="20" t="s">
        <v>285</v>
      </c>
      <c r="D232" s="5" t="s">
        <v>777</v>
      </c>
      <c r="E232" s="5" t="s">
        <v>805</v>
      </c>
      <c r="F232" s="20" t="s">
        <v>219</v>
      </c>
      <c r="G232" s="5" t="s">
        <v>786</v>
      </c>
      <c r="H232" s="5" t="s">
        <v>787</v>
      </c>
      <c r="I232" s="20" t="s">
        <v>50</v>
      </c>
      <c r="J232" s="25">
        <v>265.52</v>
      </c>
      <c r="K232" s="25">
        <v>42.48</v>
      </c>
      <c r="L232" s="11">
        <f>J232+K232</f>
        <v>308</v>
      </c>
    </row>
    <row r="233" spans="1:12" x14ac:dyDescent="0.25">
      <c r="A233" s="4">
        <v>232</v>
      </c>
      <c r="B233" s="16">
        <v>45524</v>
      </c>
      <c r="C233" s="14" t="s">
        <v>285</v>
      </c>
      <c r="D233" s="15" t="s">
        <v>0</v>
      </c>
      <c r="E233" s="15" t="s">
        <v>383</v>
      </c>
      <c r="F233" s="14" t="s">
        <v>8</v>
      </c>
      <c r="G233" s="15" t="s">
        <v>2</v>
      </c>
      <c r="H233" s="15" t="s">
        <v>384</v>
      </c>
      <c r="I233" s="14" t="s">
        <v>385</v>
      </c>
      <c r="J233" s="24">
        <v>211.87</v>
      </c>
      <c r="K233" s="24">
        <v>33.03</v>
      </c>
      <c r="L233" s="11">
        <f>J233+K233</f>
        <v>244.9</v>
      </c>
    </row>
    <row r="234" spans="1:12" x14ac:dyDescent="0.25">
      <c r="A234" s="4">
        <v>233</v>
      </c>
      <c r="B234" s="16">
        <v>45524</v>
      </c>
      <c r="C234" s="14" t="s">
        <v>285</v>
      </c>
      <c r="D234" s="15" t="s">
        <v>0</v>
      </c>
      <c r="E234" s="15" t="s">
        <v>386</v>
      </c>
      <c r="F234" s="14" t="s">
        <v>8</v>
      </c>
      <c r="G234" s="15" t="s">
        <v>2</v>
      </c>
      <c r="H234" s="15" t="s">
        <v>81</v>
      </c>
      <c r="I234" s="14" t="s">
        <v>82</v>
      </c>
      <c r="J234" s="24">
        <v>211.97</v>
      </c>
      <c r="K234" s="24">
        <v>33.03</v>
      </c>
      <c r="L234" s="11">
        <f>J234+K234</f>
        <v>245</v>
      </c>
    </row>
    <row r="235" spans="1:12" x14ac:dyDescent="0.25">
      <c r="A235" s="4">
        <v>234</v>
      </c>
      <c r="B235" s="16">
        <v>45524</v>
      </c>
      <c r="C235" s="14" t="s">
        <v>285</v>
      </c>
      <c r="D235" s="15" t="s">
        <v>11</v>
      </c>
      <c r="E235" s="15" t="s">
        <v>387</v>
      </c>
      <c r="F235" s="14" t="s">
        <v>73</v>
      </c>
      <c r="G235" s="15" t="s">
        <v>2</v>
      </c>
      <c r="H235" s="15" t="s">
        <v>14</v>
      </c>
      <c r="I235" s="14" t="s">
        <v>15</v>
      </c>
      <c r="J235" s="24">
        <v>908.5</v>
      </c>
      <c r="K235" s="24">
        <v>0</v>
      </c>
      <c r="L235" s="11">
        <f>J235+K235</f>
        <v>908.5</v>
      </c>
    </row>
    <row r="236" spans="1:12" x14ac:dyDescent="0.25">
      <c r="A236" s="4">
        <v>235</v>
      </c>
      <c r="B236" s="16">
        <v>45524</v>
      </c>
      <c r="C236" s="14" t="s">
        <v>285</v>
      </c>
      <c r="D236" s="15" t="s">
        <v>5</v>
      </c>
      <c r="E236" s="15" t="s">
        <v>388</v>
      </c>
      <c r="F236" s="14" t="s">
        <v>73</v>
      </c>
      <c r="G236" s="15" t="s">
        <v>2</v>
      </c>
      <c r="H236" s="15" t="s">
        <v>14</v>
      </c>
      <c r="I236" s="14" t="s">
        <v>15</v>
      </c>
      <c r="J236" s="24">
        <v>903.5</v>
      </c>
      <c r="K236" s="24">
        <v>0</v>
      </c>
      <c r="L236" s="11">
        <f>J236+K236</f>
        <v>903.5</v>
      </c>
    </row>
    <row r="237" spans="1:12" x14ac:dyDescent="0.25">
      <c r="A237" s="4">
        <v>236</v>
      </c>
      <c r="B237" s="16">
        <v>45524</v>
      </c>
      <c r="C237" s="14" t="s">
        <v>285</v>
      </c>
      <c r="D237" s="15" t="s">
        <v>27</v>
      </c>
      <c r="E237" s="15" t="s">
        <v>389</v>
      </c>
      <c r="F237" s="14" t="s">
        <v>1</v>
      </c>
      <c r="G237" s="15" t="s">
        <v>2</v>
      </c>
      <c r="H237" s="15" t="s">
        <v>177</v>
      </c>
      <c r="I237" s="14" t="s">
        <v>178</v>
      </c>
      <c r="J237" s="24">
        <v>145.15</v>
      </c>
      <c r="K237" s="24">
        <v>7.85</v>
      </c>
      <c r="L237" s="11">
        <f>J237+K237</f>
        <v>153</v>
      </c>
    </row>
    <row r="238" spans="1:12" x14ac:dyDescent="0.25">
      <c r="A238" s="4">
        <v>237</v>
      </c>
      <c r="B238" s="16">
        <v>45524</v>
      </c>
      <c r="C238" s="14" t="s">
        <v>285</v>
      </c>
      <c r="D238" s="15" t="s">
        <v>27</v>
      </c>
      <c r="E238" s="15" t="s">
        <v>390</v>
      </c>
      <c r="F238" s="14" t="s">
        <v>8</v>
      </c>
      <c r="G238" s="15" t="s">
        <v>2</v>
      </c>
      <c r="H238" s="15" t="s">
        <v>391</v>
      </c>
      <c r="I238" s="14" t="s">
        <v>392</v>
      </c>
      <c r="J238" s="24">
        <v>259.52999999999997</v>
      </c>
      <c r="K238" s="24">
        <v>40.47</v>
      </c>
      <c r="L238" s="11">
        <f>J238+K238</f>
        <v>300</v>
      </c>
    </row>
    <row r="239" spans="1:12" x14ac:dyDescent="0.25">
      <c r="A239" s="4">
        <v>238</v>
      </c>
      <c r="B239" s="16">
        <v>45524</v>
      </c>
      <c r="C239" s="14" t="s">
        <v>285</v>
      </c>
      <c r="D239" s="15" t="s">
        <v>27</v>
      </c>
      <c r="E239" s="15" t="s">
        <v>393</v>
      </c>
      <c r="F239" s="14" t="s">
        <v>8</v>
      </c>
      <c r="G239" s="15" t="s">
        <v>2</v>
      </c>
      <c r="H239" s="15" t="s">
        <v>231</v>
      </c>
      <c r="I239" s="14" t="s">
        <v>232</v>
      </c>
      <c r="J239" s="24">
        <v>170.66</v>
      </c>
      <c r="K239" s="24">
        <v>26.47</v>
      </c>
      <c r="L239" s="11">
        <f>J239+K239</f>
        <v>197.13</v>
      </c>
    </row>
    <row r="240" spans="1:12" x14ac:dyDescent="0.25">
      <c r="A240" s="4">
        <v>239</v>
      </c>
      <c r="B240" s="16">
        <v>45524</v>
      </c>
      <c r="C240" s="14" t="s">
        <v>285</v>
      </c>
      <c r="D240" s="15" t="s">
        <v>11</v>
      </c>
      <c r="E240" s="15" t="s">
        <v>395</v>
      </c>
      <c r="F240" s="14" t="s">
        <v>1</v>
      </c>
      <c r="G240" s="15" t="s">
        <v>2</v>
      </c>
      <c r="H240" s="15" t="s">
        <v>30</v>
      </c>
      <c r="I240" s="14" t="s">
        <v>31</v>
      </c>
      <c r="J240" s="24">
        <v>484.54</v>
      </c>
      <c r="K240" s="24">
        <f>77.53-6.06</f>
        <v>71.47</v>
      </c>
      <c r="L240" s="11">
        <f>J240+K240</f>
        <v>556.01</v>
      </c>
    </row>
    <row r="241" spans="1:12" x14ac:dyDescent="0.25">
      <c r="A241" s="4">
        <v>240</v>
      </c>
      <c r="B241" s="16">
        <v>45524</v>
      </c>
      <c r="C241" s="14" t="s">
        <v>285</v>
      </c>
      <c r="D241" s="15" t="s">
        <v>69</v>
      </c>
      <c r="E241" s="15" t="s">
        <v>560</v>
      </c>
      <c r="F241" s="14" t="s">
        <v>219</v>
      </c>
      <c r="G241" s="15" t="s">
        <v>2</v>
      </c>
      <c r="H241" s="15" t="s">
        <v>49</v>
      </c>
      <c r="I241" s="14" t="s">
        <v>50</v>
      </c>
      <c r="J241" s="24">
        <v>895.18</v>
      </c>
      <c r="K241" s="24">
        <v>143.22</v>
      </c>
      <c r="L241" s="11">
        <f>J241+K241</f>
        <v>1038.3999999999999</v>
      </c>
    </row>
    <row r="242" spans="1:12" x14ac:dyDescent="0.25">
      <c r="A242" s="28">
        <v>241</v>
      </c>
      <c r="B242" s="16">
        <v>45525</v>
      </c>
      <c r="C242" s="14" t="s">
        <v>285</v>
      </c>
      <c r="D242" s="15" t="s">
        <v>4</v>
      </c>
      <c r="E242" s="15" t="s">
        <v>394</v>
      </c>
      <c r="F242" s="14" t="s">
        <v>8</v>
      </c>
      <c r="G242" s="15" t="s">
        <v>2</v>
      </c>
      <c r="H242" s="15" t="s">
        <v>34</v>
      </c>
      <c r="I242" s="14" t="s">
        <v>35</v>
      </c>
      <c r="J242" s="24">
        <v>259.56</v>
      </c>
      <c r="K242" s="24">
        <v>40.44</v>
      </c>
      <c r="L242" s="11">
        <f>J242+K242</f>
        <v>300</v>
      </c>
    </row>
    <row r="243" spans="1:12" x14ac:dyDescent="0.25">
      <c r="A243" s="4">
        <v>242</v>
      </c>
      <c r="B243" s="16">
        <v>45525</v>
      </c>
      <c r="C243" s="14" t="s">
        <v>285</v>
      </c>
      <c r="D243" s="15" t="s">
        <v>4</v>
      </c>
      <c r="E243" s="15" t="s">
        <v>398</v>
      </c>
      <c r="F243" s="14" t="s">
        <v>36</v>
      </c>
      <c r="G243" s="15" t="s">
        <v>2</v>
      </c>
      <c r="H243" s="15" t="s">
        <v>399</v>
      </c>
      <c r="I243" s="14" t="s">
        <v>400</v>
      </c>
      <c r="J243" s="24">
        <v>1105.6199999999999</v>
      </c>
      <c r="K243" s="24">
        <v>172.27</v>
      </c>
      <c r="L243" s="11">
        <f>J243+K243</f>
        <v>1277.8899999999999</v>
      </c>
    </row>
    <row r="244" spans="1:12" x14ac:dyDescent="0.25">
      <c r="A244" s="4">
        <v>243</v>
      </c>
      <c r="B244" s="16">
        <v>45525</v>
      </c>
      <c r="C244" s="14" t="s">
        <v>285</v>
      </c>
      <c r="D244" s="15" t="s">
        <v>4</v>
      </c>
      <c r="E244" s="15" t="s">
        <v>401</v>
      </c>
      <c r="F244" s="14" t="s">
        <v>36</v>
      </c>
      <c r="G244" s="15" t="s">
        <v>2</v>
      </c>
      <c r="H244" s="15" t="s">
        <v>399</v>
      </c>
      <c r="I244" s="14" t="s">
        <v>400</v>
      </c>
      <c r="J244" s="24">
        <v>213.88</v>
      </c>
      <c r="K244" s="24">
        <v>34.21</v>
      </c>
      <c r="L244" s="11">
        <f>J244+K244</f>
        <v>248.09</v>
      </c>
    </row>
    <row r="245" spans="1:12" x14ac:dyDescent="0.25">
      <c r="A245" s="4">
        <v>244</v>
      </c>
      <c r="B245" s="16">
        <v>45525</v>
      </c>
      <c r="C245" s="14" t="s">
        <v>285</v>
      </c>
      <c r="D245" s="15" t="s">
        <v>4</v>
      </c>
      <c r="E245" s="15" t="s">
        <v>402</v>
      </c>
      <c r="F245" s="14" t="s">
        <v>403</v>
      </c>
      <c r="G245" s="15" t="s">
        <v>2</v>
      </c>
      <c r="H245" s="15" t="s">
        <v>23</v>
      </c>
      <c r="I245" s="14" t="s">
        <v>24</v>
      </c>
      <c r="J245" s="24">
        <v>112.93</v>
      </c>
      <c r="K245" s="24">
        <v>18.07</v>
      </c>
      <c r="L245" s="11">
        <f>J245+K245</f>
        <v>131</v>
      </c>
    </row>
    <row r="246" spans="1:12" x14ac:dyDescent="0.25">
      <c r="A246" s="4">
        <v>245</v>
      </c>
      <c r="B246" s="16">
        <v>45525</v>
      </c>
      <c r="C246" s="14" t="s">
        <v>285</v>
      </c>
      <c r="D246" s="15" t="s">
        <v>16</v>
      </c>
      <c r="E246" s="15" t="s">
        <v>510</v>
      </c>
      <c r="F246" s="14" t="s">
        <v>8</v>
      </c>
      <c r="G246" s="15" t="s">
        <v>2</v>
      </c>
      <c r="H246" s="15" t="s">
        <v>21</v>
      </c>
      <c r="I246" s="14" t="s">
        <v>22</v>
      </c>
      <c r="J246" s="24">
        <v>432.61</v>
      </c>
      <c r="K246" s="24">
        <v>67.39</v>
      </c>
      <c r="L246" s="11">
        <f>J246+K246</f>
        <v>500</v>
      </c>
    </row>
    <row r="247" spans="1:12" x14ac:dyDescent="0.25">
      <c r="A247" s="4">
        <v>246</v>
      </c>
      <c r="B247" s="16">
        <v>45525</v>
      </c>
      <c r="C247" s="14" t="s">
        <v>285</v>
      </c>
      <c r="D247" s="15" t="s">
        <v>69</v>
      </c>
      <c r="E247" s="15" t="s">
        <v>561</v>
      </c>
      <c r="F247" s="14" t="s">
        <v>219</v>
      </c>
      <c r="G247" s="15" t="s">
        <v>2</v>
      </c>
      <c r="H247" s="15" t="s">
        <v>49</v>
      </c>
      <c r="I247" s="14" t="s">
        <v>50</v>
      </c>
      <c r="J247" s="24">
        <v>8.6199999999999992</v>
      </c>
      <c r="K247" s="24">
        <v>1.38</v>
      </c>
      <c r="L247" s="11">
        <f>J247+K247</f>
        <v>10</v>
      </c>
    </row>
    <row r="248" spans="1:12" x14ac:dyDescent="0.25">
      <c r="A248" s="4">
        <v>247</v>
      </c>
      <c r="B248" s="16">
        <v>45525</v>
      </c>
      <c r="C248" s="14" t="s">
        <v>285</v>
      </c>
      <c r="D248" s="15" t="s">
        <v>69</v>
      </c>
      <c r="E248" s="15" t="s">
        <v>562</v>
      </c>
      <c r="F248" s="14" t="s">
        <v>219</v>
      </c>
      <c r="G248" s="15" t="s">
        <v>2</v>
      </c>
      <c r="H248" s="15" t="s">
        <v>49</v>
      </c>
      <c r="I248" s="14" t="s">
        <v>50</v>
      </c>
      <c r="J248" s="24">
        <v>99</v>
      </c>
      <c r="K248" s="24">
        <v>0</v>
      </c>
      <c r="L248" s="11">
        <f>J248+K248</f>
        <v>99</v>
      </c>
    </row>
    <row r="249" spans="1:12" x14ac:dyDescent="0.25">
      <c r="A249" s="4">
        <v>248</v>
      </c>
      <c r="B249" s="16">
        <v>45525</v>
      </c>
      <c r="C249" s="14" t="s">
        <v>285</v>
      </c>
      <c r="D249" s="15" t="s">
        <v>69</v>
      </c>
      <c r="E249" s="15" t="s">
        <v>563</v>
      </c>
      <c r="F249" s="14" t="s">
        <v>219</v>
      </c>
      <c r="G249" s="15" t="s">
        <v>2</v>
      </c>
      <c r="H249" s="15" t="s">
        <v>49</v>
      </c>
      <c r="I249" s="14" t="s">
        <v>50</v>
      </c>
      <c r="J249" s="24">
        <v>15.65</v>
      </c>
      <c r="K249" s="24">
        <v>2.46</v>
      </c>
      <c r="L249" s="11">
        <f>J249+K249</f>
        <v>18.11</v>
      </c>
    </row>
    <row r="250" spans="1:12" x14ac:dyDescent="0.25">
      <c r="A250" s="4">
        <v>249</v>
      </c>
      <c r="B250" s="16">
        <v>45525</v>
      </c>
      <c r="C250" s="14" t="s">
        <v>285</v>
      </c>
      <c r="D250" s="15" t="s">
        <v>69</v>
      </c>
      <c r="E250" s="15" t="s">
        <v>564</v>
      </c>
      <c r="F250" s="14" t="s">
        <v>219</v>
      </c>
      <c r="G250" s="15" t="s">
        <v>2</v>
      </c>
      <c r="H250" s="15" t="s">
        <v>49</v>
      </c>
      <c r="I250" s="14" t="s">
        <v>50</v>
      </c>
      <c r="J250" s="24">
        <v>47.41</v>
      </c>
      <c r="K250" s="24">
        <v>7.59</v>
      </c>
      <c r="L250" s="11">
        <f>J250+K250</f>
        <v>55</v>
      </c>
    </row>
    <row r="251" spans="1:12" x14ac:dyDescent="0.25">
      <c r="A251" s="4">
        <v>250</v>
      </c>
      <c r="B251" s="16">
        <v>45525</v>
      </c>
      <c r="C251" s="14" t="s">
        <v>285</v>
      </c>
      <c r="D251" s="15" t="s">
        <v>69</v>
      </c>
      <c r="E251" s="15" t="s">
        <v>565</v>
      </c>
      <c r="F251" s="14" t="s">
        <v>219</v>
      </c>
      <c r="G251" s="15" t="s">
        <v>2</v>
      </c>
      <c r="H251" s="15" t="s">
        <v>49</v>
      </c>
      <c r="I251" s="14" t="s">
        <v>50</v>
      </c>
      <c r="J251" s="24">
        <v>69.48</v>
      </c>
      <c r="K251" s="24">
        <v>5.52</v>
      </c>
      <c r="L251" s="11">
        <f>J251+K251</f>
        <v>75</v>
      </c>
    </row>
    <row r="252" spans="1:12" x14ac:dyDescent="0.25">
      <c r="A252" s="4">
        <v>251</v>
      </c>
      <c r="B252" s="16">
        <v>45525</v>
      </c>
      <c r="C252" s="14" t="s">
        <v>285</v>
      </c>
      <c r="D252" s="15" t="s">
        <v>69</v>
      </c>
      <c r="E252" s="15" t="s">
        <v>566</v>
      </c>
      <c r="F252" s="14" t="s">
        <v>219</v>
      </c>
      <c r="G252" s="15" t="s">
        <v>2</v>
      </c>
      <c r="H252" s="15" t="s">
        <v>49</v>
      </c>
      <c r="I252" s="14" t="s">
        <v>50</v>
      </c>
      <c r="J252" s="24">
        <v>551.03</v>
      </c>
      <c r="K252" s="24">
        <v>88.17</v>
      </c>
      <c r="L252" s="11">
        <f>J252+K252</f>
        <v>639.19999999999993</v>
      </c>
    </row>
    <row r="253" spans="1:12" x14ac:dyDescent="0.25">
      <c r="A253" s="4">
        <v>252</v>
      </c>
      <c r="B253" s="16">
        <v>45525</v>
      </c>
      <c r="C253" s="14" t="s">
        <v>285</v>
      </c>
      <c r="D253" s="15" t="s">
        <v>69</v>
      </c>
      <c r="E253" s="15" t="s">
        <v>567</v>
      </c>
      <c r="F253" s="14" t="s">
        <v>219</v>
      </c>
      <c r="G253" s="15" t="s">
        <v>2</v>
      </c>
      <c r="H253" s="15" t="s">
        <v>49</v>
      </c>
      <c r="I253" s="14" t="s">
        <v>50</v>
      </c>
      <c r="J253" s="24">
        <v>43.1</v>
      </c>
      <c r="K253" s="24">
        <v>6.9</v>
      </c>
      <c r="L253" s="11">
        <f>J253+K253</f>
        <v>50</v>
      </c>
    </row>
    <row r="254" spans="1:12" x14ac:dyDescent="0.25">
      <c r="A254" s="4">
        <v>253</v>
      </c>
      <c r="B254" s="16">
        <v>45525</v>
      </c>
      <c r="C254" s="14" t="s">
        <v>285</v>
      </c>
      <c r="D254" s="15" t="s">
        <v>69</v>
      </c>
      <c r="E254" s="15" t="s">
        <v>568</v>
      </c>
      <c r="F254" s="14" t="s">
        <v>219</v>
      </c>
      <c r="G254" s="15" t="s">
        <v>2</v>
      </c>
      <c r="H254" s="15" t="s">
        <v>49</v>
      </c>
      <c r="I254" s="14" t="s">
        <v>50</v>
      </c>
      <c r="J254" s="24">
        <v>2499.14</v>
      </c>
      <c r="K254" s="24">
        <v>399.86</v>
      </c>
      <c r="L254" s="11">
        <f>J254+K254</f>
        <v>2899</v>
      </c>
    </row>
    <row r="255" spans="1:12" x14ac:dyDescent="0.25">
      <c r="A255" s="4">
        <v>254</v>
      </c>
      <c r="B255" s="16">
        <v>45525</v>
      </c>
      <c r="C255" s="14" t="s">
        <v>285</v>
      </c>
      <c r="D255" s="15" t="s">
        <v>69</v>
      </c>
      <c r="E255" s="15" t="s">
        <v>569</v>
      </c>
      <c r="F255" s="14" t="s">
        <v>219</v>
      </c>
      <c r="G255" s="15" t="s">
        <v>2</v>
      </c>
      <c r="H255" s="15" t="s">
        <v>49</v>
      </c>
      <c r="I255" s="14" t="s">
        <v>50</v>
      </c>
      <c r="J255" s="24">
        <v>50</v>
      </c>
      <c r="K255" s="24">
        <v>0</v>
      </c>
      <c r="L255" s="11">
        <f>J255+K255</f>
        <v>50</v>
      </c>
    </row>
    <row r="256" spans="1:12" x14ac:dyDescent="0.25">
      <c r="A256" s="4">
        <v>255</v>
      </c>
      <c r="B256" s="16">
        <v>45525</v>
      </c>
      <c r="C256" s="14" t="s">
        <v>285</v>
      </c>
      <c r="D256" s="15" t="s">
        <v>69</v>
      </c>
      <c r="E256" s="15" t="s">
        <v>570</v>
      </c>
      <c r="F256" s="14" t="s">
        <v>73</v>
      </c>
      <c r="G256" s="15" t="s">
        <v>2</v>
      </c>
      <c r="H256" s="15" t="s">
        <v>571</v>
      </c>
      <c r="I256" s="14" t="s">
        <v>572</v>
      </c>
      <c r="J256" s="24">
        <v>243</v>
      </c>
      <c r="K256" s="24">
        <v>0</v>
      </c>
      <c r="L256" s="11">
        <f>J256+K256</f>
        <v>243</v>
      </c>
    </row>
    <row r="257" spans="1:12" x14ac:dyDescent="0.25">
      <c r="A257" s="28">
        <v>256</v>
      </c>
      <c r="B257" s="16">
        <v>45525</v>
      </c>
      <c r="C257" s="14" t="s">
        <v>285</v>
      </c>
      <c r="D257" s="15" t="s">
        <v>69</v>
      </c>
      <c r="E257" s="15" t="s">
        <v>573</v>
      </c>
      <c r="F257" s="22" t="s">
        <v>53</v>
      </c>
      <c r="G257" s="15" t="s">
        <v>2</v>
      </c>
      <c r="H257" s="15" t="s">
        <v>574</v>
      </c>
      <c r="I257" s="14" t="s">
        <v>575</v>
      </c>
      <c r="J257" s="24">
        <v>342.24</v>
      </c>
      <c r="K257" s="24">
        <v>54.76</v>
      </c>
      <c r="L257" s="11">
        <f>J257+K257</f>
        <v>397</v>
      </c>
    </row>
    <row r="258" spans="1:12" x14ac:dyDescent="0.25">
      <c r="A258" s="4">
        <v>257</v>
      </c>
      <c r="B258" s="16">
        <v>45525</v>
      </c>
      <c r="C258" s="14" t="s">
        <v>285</v>
      </c>
      <c r="D258" s="15" t="s">
        <v>69</v>
      </c>
      <c r="E258" s="15" t="s">
        <v>576</v>
      </c>
      <c r="F258" s="14" t="s">
        <v>1</v>
      </c>
      <c r="G258" s="15" t="s">
        <v>2</v>
      </c>
      <c r="H258" s="15" t="s">
        <v>23</v>
      </c>
      <c r="I258" s="14" t="s">
        <v>24</v>
      </c>
      <c r="J258" s="24">
        <v>219.34</v>
      </c>
      <c r="K258" s="24">
        <v>29.66</v>
      </c>
      <c r="L258" s="11">
        <f>J258+K258</f>
        <v>249</v>
      </c>
    </row>
    <row r="259" spans="1:12" x14ac:dyDescent="0.25">
      <c r="A259" s="4">
        <v>258</v>
      </c>
      <c r="B259" s="16">
        <v>45525</v>
      </c>
      <c r="C259" s="14" t="s">
        <v>285</v>
      </c>
      <c r="D259" s="15" t="s">
        <v>69</v>
      </c>
      <c r="E259" s="15" t="s">
        <v>577</v>
      </c>
      <c r="F259" s="14" t="s">
        <v>1</v>
      </c>
      <c r="G259" s="15" t="s">
        <v>2</v>
      </c>
      <c r="H259" s="15" t="s">
        <v>23</v>
      </c>
      <c r="I259" s="14" t="s">
        <v>24</v>
      </c>
      <c r="J259" s="24">
        <v>29</v>
      </c>
      <c r="K259" s="24">
        <v>0</v>
      </c>
      <c r="L259" s="11">
        <f>J259+K259</f>
        <v>29</v>
      </c>
    </row>
    <row r="260" spans="1:12" x14ac:dyDescent="0.25">
      <c r="A260" s="4">
        <v>259</v>
      </c>
      <c r="B260" s="16">
        <v>45525</v>
      </c>
      <c r="C260" s="14" t="s">
        <v>285</v>
      </c>
      <c r="D260" s="15" t="s">
        <v>69</v>
      </c>
      <c r="E260" s="15" t="s">
        <v>578</v>
      </c>
      <c r="F260" s="14" t="s">
        <v>1</v>
      </c>
      <c r="G260" s="15" t="s">
        <v>2</v>
      </c>
      <c r="H260" s="15" t="s">
        <v>23</v>
      </c>
      <c r="I260" s="14" t="s">
        <v>24</v>
      </c>
      <c r="J260" s="24">
        <v>33.619999999999997</v>
      </c>
      <c r="K260" s="24">
        <v>5.38</v>
      </c>
      <c r="L260" s="11">
        <f>J260+K260</f>
        <v>39</v>
      </c>
    </row>
    <row r="261" spans="1:12" x14ac:dyDescent="0.25">
      <c r="A261" s="4">
        <v>260</v>
      </c>
      <c r="B261" s="16">
        <v>45525</v>
      </c>
      <c r="C261" s="14" t="s">
        <v>285</v>
      </c>
      <c r="D261" s="15" t="s">
        <v>69</v>
      </c>
      <c r="E261" s="15" t="s">
        <v>570</v>
      </c>
      <c r="F261" s="14" t="s">
        <v>73</v>
      </c>
      <c r="G261" s="15" t="s">
        <v>2</v>
      </c>
      <c r="H261" s="15" t="s">
        <v>571</v>
      </c>
      <c r="I261" s="14" t="s">
        <v>572</v>
      </c>
      <c r="J261" s="24">
        <v>243</v>
      </c>
      <c r="K261" s="24">
        <v>0</v>
      </c>
      <c r="L261" s="11">
        <f>J261+K261</f>
        <v>243</v>
      </c>
    </row>
    <row r="262" spans="1:12" x14ac:dyDescent="0.25">
      <c r="A262" s="4">
        <v>261</v>
      </c>
      <c r="B262" s="16">
        <v>45525</v>
      </c>
      <c r="C262" s="14" t="s">
        <v>285</v>
      </c>
      <c r="D262" s="15" t="s">
        <v>69</v>
      </c>
      <c r="E262" s="15" t="s">
        <v>579</v>
      </c>
      <c r="F262" s="14" t="s">
        <v>551</v>
      </c>
      <c r="G262" s="15" t="s">
        <v>2</v>
      </c>
      <c r="H262" s="15" t="s">
        <v>9</v>
      </c>
      <c r="I262" s="14" t="s">
        <v>10</v>
      </c>
      <c r="J262" s="24">
        <v>346.07</v>
      </c>
      <c r="K262" s="24">
        <v>53.93</v>
      </c>
      <c r="L262" s="11">
        <f>J262+K262</f>
        <v>400</v>
      </c>
    </row>
    <row r="263" spans="1:12" x14ac:dyDescent="0.25">
      <c r="A263" s="4">
        <v>262</v>
      </c>
      <c r="B263" s="16">
        <v>45525</v>
      </c>
      <c r="C263" s="14" t="s">
        <v>285</v>
      </c>
      <c r="D263" s="15" t="s">
        <v>69</v>
      </c>
      <c r="E263" s="15" t="s">
        <v>580</v>
      </c>
      <c r="F263" s="14" t="s">
        <v>1</v>
      </c>
      <c r="G263" s="15" t="s">
        <v>2</v>
      </c>
      <c r="H263" s="15" t="s">
        <v>78</v>
      </c>
      <c r="I263" s="14" t="s">
        <v>3</v>
      </c>
      <c r="J263" s="24">
        <v>244</v>
      </c>
      <c r="K263" s="24">
        <v>0</v>
      </c>
      <c r="L263" s="11">
        <f>J263+K263</f>
        <v>244</v>
      </c>
    </row>
    <row r="264" spans="1:12" x14ac:dyDescent="0.25">
      <c r="A264" s="4">
        <v>263</v>
      </c>
      <c r="B264" s="16">
        <v>45525</v>
      </c>
      <c r="C264" s="14" t="s">
        <v>285</v>
      </c>
      <c r="D264" s="15" t="s">
        <v>69</v>
      </c>
      <c r="E264" s="15" t="s">
        <v>581</v>
      </c>
      <c r="F264" s="14" t="s">
        <v>1</v>
      </c>
      <c r="G264" s="15" t="s">
        <v>2</v>
      </c>
      <c r="H264" s="15" t="s">
        <v>78</v>
      </c>
      <c r="I264" s="14" t="s">
        <v>3</v>
      </c>
      <c r="J264" s="24">
        <v>562.86</v>
      </c>
      <c r="K264" s="24">
        <v>24.9</v>
      </c>
      <c r="L264" s="11">
        <f>J264+K264</f>
        <v>587.76</v>
      </c>
    </row>
    <row r="265" spans="1:12" x14ac:dyDescent="0.25">
      <c r="A265" s="4">
        <v>264</v>
      </c>
      <c r="B265" s="16">
        <v>45525</v>
      </c>
      <c r="C265" s="14" t="s">
        <v>285</v>
      </c>
      <c r="D265" s="15" t="s">
        <v>69</v>
      </c>
      <c r="E265" s="15" t="s">
        <v>582</v>
      </c>
      <c r="F265" s="14" t="s">
        <v>1</v>
      </c>
      <c r="G265" s="15" t="s">
        <v>2</v>
      </c>
      <c r="H265" s="15" t="s">
        <v>78</v>
      </c>
      <c r="I265" s="14" t="s">
        <v>3</v>
      </c>
      <c r="J265" s="24">
        <v>948.38</v>
      </c>
      <c r="K265" s="24">
        <v>38.619999999999997</v>
      </c>
      <c r="L265" s="11">
        <f>J265+K265</f>
        <v>987</v>
      </c>
    </row>
    <row r="266" spans="1:12" x14ac:dyDescent="0.25">
      <c r="A266" s="4">
        <v>265</v>
      </c>
      <c r="B266" s="16">
        <v>45526</v>
      </c>
      <c r="C266" s="14" t="s">
        <v>285</v>
      </c>
      <c r="D266" s="15" t="s">
        <v>0</v>
      </c>
      <c r="E266" s="15" t="s">
        <v>406</v>
      </c>
      <c r="F266" s="14" t="s">
        <v>8</v>
      </c>
      <c r="G266" s="15" t="s">
        <v>2</v>
      </c>
      <c r="H266" s="15" t="s">
        <v>404</v>
      </c>
      <c r="I266" s="14" t="s">
        <v>405</v>
      </c>
      <c r="J266" s="24">
        <v>207.56</v>
      </c>
      <c r="K266" s="24">
        <v>32.340000000000003</v>
      </c>
      <c r="L266" s="11">
        <f>J266+K266</f>
        <v>239.9</v>
      </c>
    </row>
    <row r="267" spans="1:12" x14ac:dyDescent="0.25">
      <c r="A267" s="4">
        <v>266</v>
      </c>
      <c r="B267" s="16">
        <v>45527</v>
      </c>
      <c r="C267" s="14" t="s">
        <v>285</v>
      </c>
      <c r="D267" s="15" t="s">
        <v>0</v>
      </c>
      <c r="E267" s="15" t="s">
        <v>407</v>
      </c>
      <c r="F267" s="14" t="s">
        <v>8</v>
      </c>
      <c r="G267" s="15" t="s">
        <v>2</v>
      </c>
      <c r="H267" s="15" t="s">
        <v>81</v>
      </c>
      <c r="I267" s="14" t="s">
        <v>82</v>
      </c>
      <c r="J267" s="24">
        <v>173.04</v>
      </c>
      <c r="K267" s="24">
        <v>26.96</v>
      </c>
      <c r="L267" s="11">
        <f>J267+K267</f>
        <v>200</v>
      </c>
    </row>
    <row r="268" spans="1:12" x14ac:dyDescent="0.25">
      <c r="A268" s="4">
        <v>267</v>
      </c>
      <c r="B268" s="16">
        <v>45528</v>
      </c>
      <c r="C268" s="14" t="s">
        <v>285</v>
      </c>
      <c r="D268" s="15" t="s">
        <v>4</v>
      </c>
      <c r="E268" s="15" t="s">
        <v>427</v>
      </c>
      <c r="F268" s="14" t="s">
        <v>1</v>
      </c>
      <c r="G268" s="15" t="s">
        <v>2</v>
      </c>
      <c r="H268" s="15" t="s">
        <v>428</v>
      </c>
      <c r="I268" s="14" t="s">
        <v>429</v>
      </c>
      <c r="J268" s="24">
        <v>1028.43</v>
      </c>
      <c r="K268" s="24">
        <v>164.55</v>
      </c>
      <c r="L268" s="11">
        <f>J268+K268</f>
        <v>1192.98</v>
      </c>
    </row>
    <row r="269" spans="1:12" x14ac:dyDescent="0.25">
      <c r="A269" s="4">
        <v>268</v>
      </c>
      <c r="B269" s="16">
        <v>45528</v>
      </c>
      <c r="C269" s="14" t="s">
        <v>285</v>
      </c>
      <c r="D269" s="15" t="s">
        <v>95</v>
      </c>
      <c r="E269" s="15" t="s">
        <v>697</v>
      </c>
      <c r="F269" s="14" t="s">
        <v>619</v>
      </c>
      <c r="G269" s="15" t="s">
        <v>2</v>
      </c>
      <c r="H269" s="15" t="s">
        <v>12</v>
      </c>
      <c r="I269" s="14" t="s">
        <v>13</v>
      </c>
      <c r="J269" s="24">
        <v>389.42</v>
      </c>
      <c r="K269" s="24">
        <v>0</v>
      </c>
      <c r="L269" s="11">
        <f>J269+K269</f>
        <v>389.42</v>
      </c>
    </row>
    <row r="270" spans="1:12" x14ac:dyDescent="0.25">
      <c r="A270" s="4">
        <v>269</v>
      </c>
      <c r="B270" s="16">
        <v>45528</v>
      </c>
      <c r="C270" s="14" t="s">
        <v>285</v>
      </c>
      <c r="D270" s="15" t="s">
        <v>95</v>
      </c>
      <c r="E270" s="15" t="s">
        <v>698</v>
      </c>
      <c r="F270" s="14" t="s">
        <v>1</v>
      </c>
      <c r="G270" s="15" t="s">
        <v>2</v>
      </c>
      <c r="H270" s="15" t="s">
        <v>699</v>
      </c>
      <c r="I270" s="14" t="s">
        <v>700</v>
      </c>
      <c r="J270" s="24">
        <v>1342.24</v>
      </c>
      <c r="K270" s="24">
        <v>214.76</v>
      </c>
      <c r="L270" s="11">
        <f>J270+K270</f>
        <v>1557</v>
      </c>
    </row>
    <row r="271" spans="1:12" x14ac:dyDescent="0.25">
      <c r="A271" s="4">
        <v>270</v>
      </c>
      <c r="B271" s="16">
        <v>45529</v>
      </c>
      <c r="C271" s="14" t="s">
        <v>285</v>
      </c>
      <c r="D271" s="15" t="s">
        <v>52</v>
      </c>
      <c r="E271" s="15" t="s">
        <v>453</v>
      </c>
      <c r="F271" s="14" t="s">
        <v>1</v>
      </c>
      <c r="G271" s="15" t="s">
        <v>2</v>
      </c>
      <c r="H271" s="15" t="s">
        <v>433</v>
      </c>
      <c r="I271" s="14" t="s">
        <v>434</v>
      </c>
      <c r="J271" s="24">
        <v>730</v>
      </c>
      <c r="K271" s="24">
        <v>0</v>
      </c>
      <c r="L271" s="11">
        <f>J271+K271</f>
        <v>730</v>
      </c>
    </row>
    <row r="272" spans="1:12" x14ac:dyDescent="0.25">
      <c r="A272" s="28">
        <v>271</v>
      </c>
      <c r="B272" s="16">
        <v>45529</v>
      </c>
      <c r="C272" s="14" t="s">
        <v>285</v>
      </c>
      <c r="D272" s="15" t="s">
        <v>52</v>
      </c>
      <c r="E272" s="15" t="s">
        <v>435</v>
      </c>
      <c r="F272" s="14" t="s">
        <v>1</v>
      </c>
      <c r="G272" s="15" t="s">
        <v>2</v>
      </c>
      <c r="H272" s="15" t="s">
        <v>78</v>
      </c>
      <c r="I272" s="14" t="s">
        <v>3</v>
      </c>
      <c r="J272" s="24">
        <v>499.57</v>
      </c>
      <c r="K272" s="24">
        <v>79.930000000000007</v>
      </c>
      <c r="L272" s="11">
        <f>J272+K272</f>
        <v>579.5</v>
      </c>
    </row>
    <row r="273" spans="1:13" x14ac:dyDescent="0.25">
      <c r="A273" s="4">
        <v>272</v>
      </c>
      <c r="B273" s="16">
        <v>45529</v>
      </c>
      <c r="C273" s="14" t="s">
        <v>285</v>
      </c>
      <c r="D273" s="15" t="s">
        <v>52</v>
      </c>
      <c r="E273" s="15" t="s">
        <v>436</v>
      </c>
      <c r="F273" s="14" t="s">
        <v>1</v>
      </c>
      <c r="G273" s="15" t="s">
        <v>2</v>
      </c>
      <c r="H273" s="15" t="s">
        <v>78</v>
      </c>
      <c r="I273" s="14" t="s">
        <v>3</v>
      </c>
      <c r="J273" s="24">
        <v>332.81</v>
      </c>
      <c r="K273" s="24">
        <v>8.69</v>
      </c>
      <c r="L273" s="11">
        <f>J273+K273</f>
        <v>341.5</v>
      </c>
    </row>
    <row r="274" spans="1:13" x14ac:dyDescent="0.25">
      <c r="A274" s="4">
        <v>273</v>
      </c>
      <c r="B274" s="16">
        <v>45529</v>
      </c>
      <c r="C274" s="14" t="s">
        <v>285</v>
      </c>
      <c r="D274" s="15" t="s">
        <v>52</v>
      </c>
      <c r="E274" s="15" t="s">
        <v>437</v>
      </c>
      <c r="F274" s="14" t="s">
        <v>1</v>
      </c>
      <c r="G274" s="15" t="s">
        <v>2</v>
      </c>
      <c r="H274" s="15" t="s">
        <v>78</v>
      </c>
      <c r="I274" s="14" t="s">
        <v>3</v>
      </c>
      <c r="J274" s="24">
        <f>570.24-49.13</f>
        <v>521.11</v>
      </c>
      <c r="K274" s="24">
        <v>83.39</v>
      </c>
      <c r="L274" s="11">
        <f>J274+K274</f>
        <v>604.5</v>
      </c>
    </row>
    <row r="275" spans="1:13" x14ac:dyDescent="0.25">
      <c r="A275" s="4">
        <v>274</v>
      </c>
      <c r="B275" s="16">
        <v>45529</v>
      </c>
      <c r="C275" s="14" t="s">
        <v>285</v>
      </c>
      <c r="D275" s="15" t="s">
        <v>52</v>
      </c>
      <c r="E275" s="15" t="s">
        <v>438</v>
      </c>
      <c r="F275" s="14" t="s">
        <v>53</v>
      </c>
      <c r="G275" s="15" t="s">
        <v>2</v>
      </c>
      <c r="H275" s="15" t="s">
        <v>54</v>
      </c>
      <c r="I275" s="14" t="s">
        <v>55</v>
      </c>
      <c r="J275" s="24">
        <v>1033.6199999999999</v>
      </c>
      <c r="K275" s="24">
        <v>165.38</v>
      </c>
      <c r="L275" s="11">
        <f>J275+K275</f>
        <v>1199</v>
      </c>
      <c r="M275" s="1"/>
    </row>
    <row r="276" spans="1:13" x14ac:dyDescent="0.25">
      <c r="A276" s="4">
        <v>275</v>
      </c>
      <c r="B276" s="16">
        <v>45529</v>
      </c>
      <c r="C276" s="14" t="s">
        <v>285</v>
      </c>
      <c r="D276" s="15" t="s">
        <v>52</v>
      </c>
      <c r="E276" s="15" t="s">
        <v>439</v>
      </c>
      <c r="F276" s="14" t="s">
        <v>53</v>
      </c>
      <c r="G276" s="15" t="s">
        <v>2</v>
      </c>
      <c r="H276" s="15" t="s">
        <v>93</v>
      </c>
      <c r="I276" s="14" t="s">
        <v>94</v>
      </c>
      <c r="J276" s="24">
        <v>142.24</v>
      </c>
      <c r="K276" s="24">
        <v>22.76</v>
      </c>
      <c r="L276" s="11">
        <f>J276+K276</f>
        <v>165</v>
      </c>
      <c r="M276" s="1"/>
    </row>
    <row r="277" spans="1:13" x14ac:dyDescent="0.25">
      <c r="A277" s="4">
        <v>276</v>
      </c>
      <c r="B277" s="16">
        <v>45529</v>
      </c>
      <c r="C277" s="14" t="s">
        <v>285</v>
      </c>
      <c r="D277" s="15" t="s">
        <v>52</v>
      </c>
      <c r="E277" s="15" t="s">
        <v>440</v>
      </c>
      <c r="F277" s="14" t="s">
        <v>73</v>
      </c>
      <c r="G277" s="15" t="s">
        <v>2</v>
      </c>
      <c r="H277" s="15" t="s">
        <v>441</v>
      </c>
      <c r="I277" s="14" t="s">
        <v>442</v>
      </c>
      <c r="J277" s="24">
        <v>76.72</v>
      </c>
      <c r="K277" s="24">
        <v>12.28</v>
      </c>
      <c r="L277" s="11">
        <f>J277+K277</f>
        <v>89</v>
      </c>
      <c r="M277" s="1"/>
    </row>
    <row r="278" spans="1:13" x14ac:dyDescent="0.25">
      <c r="A278" s="4">
        <v>277</v>
      </c>
      <c r="B278" s="16">
        <v>45529</v>
      </c>
      <c r="C278" s="14" t="s">
        <v>285</v>
      </c>
      <c r="D278" s="15" t="s">
        <v>52</v>
      </c>
      <c r="E278" s="15" t="s">
        <v>443</v>
      </c>
      <c r="F278" s="14" t="s">
        <v>1</v>
      </c>
      <c r="G278" s="15" t="s">
        <v>2</v>
      </c>
      <c r="H278" s="15" t="s">
        <v>56</v>
      </c>
      <c r="I278" s="14" t="s">
        <v>57</v>
      </c>
      <c r="J278" s="24">
        <v>556.9</v>
      </c>
      <c r="K278" s="24">
        <v>89.1</v>
      </c>
      <c r="L278" s="11">
        <f>J278+K278</f>
        <v>646</v>
      </c>
      <c r="M278" s="1"/>
    </row>
    <row r="279" spans="1:13" x14ac:dyDescent="0.25">
      <c r="A279" s="4">
        <v>278</v>
      </c>
      <c r="B279" s="16">
        <v>45529</v>
      </c>
      <c r="C279" s="14" t="s">
        <v>285</v>
      </c>
      <c r="D279" s="15" t="s">
        <v>52</v>
      </c>
      <c r="E279" s="15" t="s">
        <v>444</v>
      </c>
      <c r="F279" s="14" t="s">
        <v>1</v>
      </c>
      <c r="G279" s="15" t="s">
        <v>2</v>
      </c>
      <c r="H279" s="15" t="s">
        <v>445</v>
      </c>
      <c r="I279" s="14" t="s">
        <v>446</v>
      </c>
      <c r="J279" s="24">
        <v>181.9</v>
      </c>
      <c r="K279" s="24">
        <v>29.1</v>
      </c>
      <c r="L279" s="11">
        <f>J279+K279</f>
        <v>211</v>
      </c>
      <c r="M279" s="1"/>
    </row>
    <row r="280" spans="1:13" x14ac:dyDescent="0.25">
      <c r="A280" s="4">
        <v>279</v>
      </c>
      <c r="B280" s="16">
        <v>45529</v>
      </c>
      <c r="C280" s="14" t="s">
        <v>285</v>
      </c>
      <c r="D280" s="15" t="s">
        <v>52</v>
      </c>
      <c r="E280" s="15" t="s">
        <v>447</v>
      </c>
      <c r="F280" s="14" t="s">
        <v>1</v>
      </c>
      <c r="G280" s="15" t="s">
        <v>2</v>
      </c>
      <c r="H280" s="15" t="s">
        <v>78</v>
      </c>
      <c r="I280" s="14" t="s">
        <v>3</v>
      </c>
      <c r="J280" s="24">
        <f>387.93-43.97</f>
        <v>343.96000000000004</v>
      </c>
      <c r="K280" s="24">
        <v>55.03</v>
      </c>
      <c r="L280" s="11">
        <f>J280+K280</f>
        <v>398.99</v>
      </c>
      <c r="M280" s="1"/>
    </row>
    <row r="281" spans="1:13" x14ac:dyDescent="0.25">
      <c r="A281" s="4">
        <v>280</v>
      </c>
      <c r="B281" s="16">
        <v>45529</v>
      </c>
      <c r="C281" s="14" t="s">
        <v>285</v>
      </c>
      <c r="D281" s="15" t="s">
        <v>52</v>
      </c>
      <c r="E281" s="15" t="s">
        <v>448</v>
      </c>
      <c r="F281" s="14" t="s">
        <v>73</v>
      </c>
      <c r="G281" s="15" t="s">
        <v>2</v>
      </c>
      <c r="H281" s="15" t="s">
        <v>14</v>
      </c>
      <c r="I281" s="14" t="s">
        <v>15</v>
      </c>
      <c r="J281" s="24">
        <v>789.22</v>
      </c>
      <c r="K281" s="24">
        <v>126.28</v>
      </c>
      <c r="L281" s="11">
        <f>J281+K281</f>
        <v>915.5</v>
      </c>
      <c r="M281" s="1"/>
    </row>
    <row r="282" spans="1:13" x14ac:dyDescent="0.25">
      <c r="A282" s="4">
        <v>281</v>
      </c>
      <c r="B282" s="16">
        <v>45529</v>
      </c>
      <c r="C282" s="14" t="s">
        <v>285</v>
      </c>
      <c r="D282" s="15" t="s">
        <v>52</v>
      </c>
      <c r="E282" s="15" t="s">
        <v>449</v>
      </c>
      <c r="F282" s="14" t="s">
        <v>1</v>
      </c>
      <c r="G282" s="15" t="s">
        <v>2</v>
      </c>
      <c r="H282" s="15" t="s">
        <v>23</v>
      </c>
      <c r="I282" s="14" t="s">
        <v>24</v>
      </c>
      <c r="J282" s="24">
        <v>36.11</v>
      </c>
      <c r="K282" s="24">
        <v>2.89</v>
      </c>
      <c r="L282" s="11">
        <f>J282+K282</f>
        <v>39</v>
      </c>
      <c r="M282" s="1"/>
    </row>
    <row r="283" spans="1:13" x14ac:dyDescent="0.25">
      <c r="A283" s="4">
        <v>282</v>
      </c>
      <c r="B283" s="16">
        <v>45529</v>
      </c>
      <c r="C283" s="14" t="s">
        <v>285</v>
      </c>
      <c r="D283" s="15" t="s">
        <v>52</v>
      </c>
      <c r="E283" s="15" t="s">
        <v>450</v>
      </c>
      <c r="F283" s="14" t="s">
        <v>1</v>
      </c>
      <c r="G283" s="15" t="s">
        <v>2</v>
      </c>
      <c r="H283" s="15" t="s">
        <v>49</v>
      </c>
      <c r="I283" s="14" t="s">
        <v>50</v>
      </c>
      <c r="J283" s="24">
        <v>59</v>
      </c>
      <c r="K283" s="24">
        <v>0</v>
      </c>
      <c r="L283" s="11">
        <f>J283+K283</f>
        <v>59</v>
      </c>
      <c r="M283" s="1"/>
    </row>
    <row r="284" spans="1:13" x14ac:dyDescent="0.25">
      <c r="A284" s="4">
        <v>283</v>
      </c>
      <c r="B284" s="16">
        <v>45529</v>
      </c>
      <c r="C284" s="14" t="s">
        <v>285</v>
      </c>
      <c r="D284" s="15" t="s">
        <v>52</v>
      </c>
      <c r="E284" s="15" t="s">
        <v>451</v>
      </c>
      <c r="F284" s="14" t="s">
        <v>1</v>
      </c>
      <c r="G284" s="15" t="s">
        <v>2</v>
      </c>
      <c r="H284" s="15" t="s">
        <v>78</v>
      </c>
      <c r="I284" s="14" t="s">
        <v>3</v>
      </c>
      <c r="J284" s="24">
        <v>488.53</v>
      </c>
      <c r="K284" s="24">
        <v>70.48</v>
      </c>
      <c r="L284" s="11">
        <f>J284+K284</f>
        <v>559.01</v>
      </c>
      <c r="M284" s="1"/>
    </row>
    <row r="285" spans="1:13" x14ac:dyDescent="0.25">
      <c r="A285" s="4">
        <v>284</v>
      </c>
      <c r="B285" s="16">
        <v>45529</v>
      </c>
      <c r="C285" s="14" t="s">
        <v>285</v>
      </c>
      <c r="D285" s="15" t="s">
        <v>52</v>
      </c>
      <c r="E285" s="15" t="s">
        <v>452</v>
      </c>
      <c r="F285" s="14" t="s">
        <v>73</v>
      </c>
      <c r="G285" s="15" t="s">
        <v>2</v>
      </c>
      <c r="H285" s="15" t="s">
        <v>14</v>
      </c>
      <c r="I285" s="14" t="s">
        <v>15</v>
      </c>
      <c r="J285" s="24">
        <f>359-1</f>
        <v>358</v>
      </c>
      <c r="K285" s="24">
        <v>0</v>
      </c>
      <c r="L285" s="11">
        <f>J285+K285</f>
        <v>358</v>
      </c>
      <c r="M285" s="1"/>
    </row>
    <row r="286" spans="1:13" x14ac:dyDescent="0.25">
      <c r="A286" s="4">
        <v>285</v>
      </c>
      <c r="B286" s="16">
        <v>45529</v>
      </c>
      <c r="C286" s="14" t="s">
        <v>285</v>
      </c>
      <c r="D286" s="15" t="s">
        <v>52</v>
      </c>
      <c r="E286" s="15" t="s">
        <v>454</v>
      </c>
      <c r="F286" s="14" t="s">
        <v>1</v>
      </c>
      <c r="G286" s="15" t="s">
        <v>2</v>
      </c>
      <c r="H286" s="15" t="s">
        <v>23</v>
      </c>
      <c r="I286" s="14" t="s">
        <v>24</v>
      </c>
      <c r="J286" s="24">
        <v>65.83</v>
      </c>
      <c r="K286" s="24">
        <v>2.67</v>
      </c>
      <c r="L286" s="11">
        <f>J286+K286</f>
        <v>68.5</v>
      </c>
      <c r="M286" s="1"/>
    </row>
    <row r="287" spans="1:13" x14ac:dyDescent="0.25">
      <c r="A287" s="28">
        <v>286</v>
      </c>
      <c r="B287" s="16">
        <v>45529</v>
      </c>
      <c r="C287" s="14" t="s">
        <v>285</v>
      </c>
      <c r="D287" s="15" t="s">
        <v>52</v>
      </c>
      <c r="E287" s="15" t="s">
        <v>455</v>
      </c>
      <c r="F287" s="14" t="s">
        <v>73</v>
      </c>
      <c r="G287" s="15" t="s">
        <v>2</v>
      </c>
      <c r="H287" s="15" t="s">
        <v>456</v>
      </c>
      <c r="I287" s="14" t="s">
        <v>457</v>
      </c>
      <c r="J287" s="24">
        <f>877.59-275.35</f>
        <v>602.24</v>
      </c>
      <c r="K287" s="24">
        <v>96.36</v>
      </c>
      <c r="L287" s="11">
        <f>J287+K287</f>
        <v>698.6</v>
      </c>
      <c r="M287" s="1"/>
    </row>
    <row r="288" spans="1:13" x14ac:dyDescent="0.25">
      <c r="A288" s="4">
        <v>287</v>
      </c>
      <c r="B288" s="16">
        <v>45530</v>
      </c>
      <c r="C288" s="14" t="s">
        <v>285</v>
      </c>
      <c r="D288" s="15" t="s">
        <v>5</v>
      </c>
      <c r="E288" s="15" t="s">
        <v>408</v>
      </c>
      <c r="F288" s="14" t="s">
        <v>8</v>
      </c>
      <c r="G288" s="15" t="s">
        <v>2</v>
      </c>
      <c r="H288" s="15" t="s">
        <v>409</v>
      </c>
      <c r="I288" s="14" t="s">
        <v>410</v>
      </c>
      <c r="J288" s="24">
        <v>519.15</v>
      </c>
      <c r="K288" s="24">
        <v>80.849999999999994</v>
      </c>
      <c r="L288" s="11">
        <f>J288+K288</f>
        <v>600</v>
      </c>
      <c r="M288" s="1"/>
    </row>
    <row r="289" spans="1:13" x14ac:dyDescent="0.25">
      <c r="A289" s="4">
        <v>288</v>
      </c>
      <c r="B289" s="16">
        <v>45530</v>
      </c>
      <c r="C289" s="14" t="s">
        <v>285</v>
      </c>
      <c r="D289" s="15" t="s">
        <v>11</v>
      </c>
      <c r="E289" s="15" t="s">
        <v>411</v>
      </c>
      <c r="F289" s="14" t="s">
        <v>1</v>
      </c>
      <c r="G289" s="15" t="s">
        <v>2</v>
      </c>
      <c r="H289" s="15" t="s">
        <v>330</v>
      </c>
      <c r="I289" s="14" t="s">
        <v>331</v>
      </c>
      <c r="J289" s="24">
        <f>401.07-5.17</f>
        <v>395.9</v>
      </c>
      <c r="K289" s="24">
        <f>53.45+2.15</f>
        <v>55.6</v>
      </c>
      <c r="L289" s="11">
        <f>J289+K289</f>
        <v>451.5</v>
      </c>
      <c r="M289" s="1"/>
    </row>
    <row r="290" spans="1:13" x14ac:dyDescent="0.25">
      <c r="A290" s="4">
        <v>289</v>
      </c>
      <c r="B290" s="16">
        <v>45530</v>
      </c>
      <c r="C290" s="14" t="s">
        <v>285</v>
      </c>
      <c r="D290" s="15" t="s">
        <v>4</v>
      </c>
      <c r="E290" s="15" t="s">
        <v>412</v>
      </c>
      <c r="F290" s="14" t="s">
        <v>1</v>
      </c>
      <c r="G290" s="15" t="s">
        <v>2</v>
      </c>
      <c r="H290" s="15" t="s">
        <v>78</v>
      </c>
      <c r="I290" s="14" t="s">
        <v>3</v>
      </c>
      <c r="J290" s="24">
        <f>777.22-40.52</f>
        <v>736.7</v>
      </c>
      <c r="K290" s="24">
        <v>73.94</v>
      </c>
      <c r="L290" s="11">
        <f>J290+K290</f>
        <v>810.6400000000001</v>
      </c>
      <c r="M290" s="1"/>
    </row>
    <row r="291" spans="1:13" x14ac:dyDescent="0.25">
      <c r="A291" s="4">
        <v>290</v>
      </c>
      <c r="B291" s="16">
        <v>45530</v>
      </c>
      <c r="C291" s="14" t="s">
        <v>285</v>
      </c>
      <c r="D291" s="15" t="s">
        <v>4</v>
      </c>
      <c r="E291" s="15" t="s">
        <v>413</v>
      </c>
      <c r="F291" s="14" t="s">
        <v>73</v>
      </c>
      <c r="G291" s="15" t="s">
        <v>2</v>
      </c>
      <c r="H291" s="15" t="s">
        <v>78</v>
      </c>
      <c r="I291" s="14" t="s">
        <v>3</v>
      </c>
      <c r="J291" s="24">
        <v>120</v>
      </c>
      <c r="K291" s="24">
        <v>0</v>
      </c>
      <c r="L291" s="11">
        <f>J291+K291</f>
        <v>120</v>
      </c>
      <c r="M291" s="1"/>
    </row>
    <row r="292" spans="1:13" x14ac:dyDescent="0.25">
      <c r="A292" s="4">
        <v>291</v>
      </c>
      <c r="B292" s="16">
        <v>45530</v>
      </c>
      <c r="C292" s="14" t="s">
        <v>285</v>
      </c>
      <c r="D292" s="15" t="s">
        <v>27</v>
      </c>
      <c r="E292" s="15" t="s">
        <v>414</v>
      </c>
      <c r="F292" s="14" t="s">
        <v>1</v>
      </c>
      <c r="G292" s="15" t="s">
        <v>2</v>
      </c>
      <c r="H292" s="15" t="s">
        <v>78</v>
      </c>
      <c r="I292" s="14" t="s">
        <v>3</v>
      </c>
      <c r="J292" s="24">
        <f>1214.52-83.56</f>
        <v>1130.96</v>
      </c>
      <c r="K292" s="24">
        <v>131.03</v>
      </c>
      <c r="L292" s="11">
        <f>J292+K292</f>
        <v>1261.99</v>
      </c>
      <c r="M292" s="1"/>
    </row>
    <row r="293" spans="1:13" x14ac:dyDescent="0.25">
      <c r="A293" s="4">
        <v>292</v>
      </c>
      <c r="B293" s="16">
        <v>45530</v>
      </c>
      <c r="C293" s="14" t="s">
        <v>285</v>
      </c>
      <c r="D293" s="15" t="s">
        <v>27</v>
      </c>
      <c r="E293" s="15" t="s">
        <v>415</v>
      </c>
      <c r="F293" s="14" t="s">
        <v>1</v>
      </c>
      <c r="G293" s="15" t="s">
        <v>2</v>
      </c>
      <c r="H293" s="15" t="s">
        <v>78</v>
      </c>
      <c r="I293" s="14" t="s">
        <v>3</v>
      </c>
      <c r="J293" s="24">
        <v>229.41</v>
      </c>
      <c r="K293" s="24">
        <v>13.59</v>
      </c>
      <c r="L293" s="11">
        <f>J293+K293</f>
        <v>243</v>
      </c>
      <c r="M293" s="1"/>
    </row>
    <row r="294" spans="1:13" x14ac:dyDescent="0.25">
      <c r="A294" s="4">
        <v>293</v>
      </c>
      <c r="B294" s="16">
        <v>45530</v>
      </c>
      <c r="C294" s="14" t="s">
        <v>285</v>
      </c>
      <c r="D294" s="15" t="s">
        <v>11</v>
      </c>
      <c r="E294" s="15" t="s">
        <v>416</v>
      </c>
      <c r="F294" s="14" t="s">
        <v>1</v>
      </c>
      <c r="G294" s="15" t="s">
        <v>2</v>
      </c>
      <c r="H294" s="15" t="s">
        <v>115</v>
      </c>
      <c r="I294" s="14" t="s">
        <v>116</v>
      </c>
      <c r="J294" s="24">
        <v>299.14</v>
      </c>
      <c r="K294" s="24">
        <v>47.86</v>
      </c>
      <c r="L294" s="11">
        <f>J294+K294</f>
        <v>347</v>
      </c>
      <c r="M294" s="1"/>
    </row>
    <row r="295" spans="1:13" x14ac:dyDescent="0.25">
      <c r="A295" s="4">
        <v>294</v>
      </c>
      <c r="B295" s="16">
        <v>45530</v>
      </c>
      <c r="C295" s="14" t="s">
        <v>285</v>
      </c>
      <c r="D295" s="15" t="s">
        <v>11</v>
      </c>
      <c r="E295" s="15" t="s">
        <v>417</v>
      </c>
      <c r="F295" s="14" t="s">
        <v>1</v>
      </c>
      <c r="G295" s="15" t="s">
        <v>2</v>
      </c>
      <c r="H295" s="15" t="s">
        <v>78</v>
      </c>
      <c r="I295" s="14" t="s">
        <v>3</v>
      </c>
      <c r="J295" s="24">
        <v>422.9</v>
      </c>
      <c r="K295" s="24">
        <v>29.1</v>
      </c>
      <c r="L295" s="11">
        <f>J295+K295</f>
        <v>452</v>
      </c>
      <c r="M295" s="1"/>
    </row>
    <row r="296" spans="1:13" x14ac:dyDescent="0.25">
      <c r="A296" s="4">
        <v>295</v>
      </c>
      <c r="B296" s="16">
        <v>45530</v>
      </c>
      <c r="C296" s="14" t="s">
        <v>285</v>
      </c>
      <c r="D296" s="15" t="s">
        <v>0</v>
      </c>
      <c r="E296" s="15" t="s">
        <v>418</v>
      </c>
      <c r="F296" s="14" t="s">
        <v>8</v>
      </c>
      <c r="G296" s="15" t="s">
        <v>2</v>
      </c>
      <c r="H296" s="15" t="s">
        <v>9</v>
      </c>
      <c r="I296" s="14" t="s">
        <v>10</v>
      </c>
      <c r="J296" s="24">
        <v>60.56</v>
      </c>
      <c r="K296" s="24">
        <v>9.44</v>
      </c>
      <c r="L296" s="11">
        <f>J296+K296</f>
        <v>70</v>
      </c>
      <c r="M296" s="1"/>
    </row>
    <row r="297" spans="1:13" x14ac:dyDescent="0.25">
      <c r="A297" s="4">
        <v>296</v>
      </c>
      <c r="B297" s="16">
        <v>45530</v>
      </c>
      <c r="C297" s="14" t="s">
        <v>285</v>
      </c>
      <c r="D297" s="15" t="s">
        <v>11</v>
      </c>
      <c r="E297" s="15" t="s">
        <v>419</v>
      </c>
      <c r="F297" s="14" t="s">
        <v>1</v>
      </c>
      <c r="G297" s="15" t="s">
        <v>2</v>
      </c>
      <c r="H297" s="15" t="s">
        <v>49</v>
      </c>
      <c r="I297" s="14" t="s">
        <v>50</v>
      </c>
      <c r="J297" s="24">
        <f>325-32.5</f>
        <v>292.5</v>
      </c>
      <c r="K297" s="24">
        <v>46.8</v>
      </c>
      <c r="L297" s="11">
        <f>J297+K297</f>
        <v>339.3</v>
      </c>
      <c r="M297" s="1"/>
    </row>
    <row r="298" spans="1:13" x14ac:dyDescent="0.25">
      <c r="A298" s="4">
        <v>297</v>
      </c>
      <c r="B298" s="16">
        <v>45530</v>
      </c>
      <c r="C298" s="14" t="s">
        <v>285</v>
      </c>
      <c r="D298" s="15" t="s">
        <v>4</v>
      </c>
      <c r="E298" s="15" t="s">
        <v>420</v>
      </c>
      <c r="F298" s="14" t="s">
        <v>1</v>
      </c>
      <c r="G298" s="15" t="s">
        <v>2</v>
      </c>
      <c r="H298" s="15" t="s">
        <v>49</v>
      </c>
      <c r="I298" s="14" t="s">
        <v>50</v>
      </c>
      <c r="J298" s="24">
        <v>107.76</v>
      </c>
      <c r="K298" s="24">
        <v>17.239999999999998</v>
      </c>
      <c r="L298" s="11">
        <f>J298+K298</f>
        <v>125</v>
      </c>
      <c r="M298" s="1"/>
    </row>
    <row r="299" spans="1:13" x14ac:dyDescent="0.25">
      <c r="A299" s="4">
        <v>298</v>
      </c>
      <c r="B299" s="16">
        <v>45530</v>
      </c>
      <c r="C299" s="14" t="s">
        <v>285</v>
      </c>
      <c r="D299" s="15" t="s">
        <v>4</v>
      </c>
      <c r="E299" s="15" t="s">
        <v>421</v>
      </c>
      <c r="F299" s="14" t="s">
        <v>1</v>
      </c>
      <c r="G299" s="15" t="s">
        <v>2</v>
      </c>
      <c r="H299" s="15" t="s">
        <v>49</v>
      </c>
      <c r="I299" s="14" t="s">
        <v>50</v>
      </c>
      <c r="J299" s="24">
        <f>326.72-16.38</f>
        <v>310.34000000000003</v>
      </c>
      <c r="K299" s="24">
        <v>49.66</v>
      </c>
      <c r="L299" s="11">
        <f>J299+K299</f>
        <v>360</v>
      </c>
      <c r="M299" s="1"/>
    </row>
    <row r="300" spans="1:13" x14ac:dyDescent="0.25">
      <c r="A300" s="4">
        <v>299</v>
      </c>
      <c r="B300" s="16">
        <v>45530</v>
      </c>
      <c r="C300" s="14" t="s">
        <v>285</v>
      </c>
      <c r="D300" s="15" t="s">
        <v>4</v>
      </c>
      <c r="E300" s="15" t="s">
        <v>422</v>
      </c>
      <c r="F300" s="14" t="s">
        <v>1</v>
      </c>
      <c r="G300" s="15" t="s">
        <v>2</v>
      </c>
      <c r="H300" s="15" t="s">
        <v>78</v>
      </c>
      <c r="I300" s="14" t="s">
        <v>3</v>
      </c>
      <c r="J300" s="24">
        <f>734.81-0.01</f>
        <v>734.8</v>
      </c>
      <c r="K300" s="24">
        <v>11.99</v>
      </c>
      <c r="L300" s="11">
        <f>J300+K300</f>
        <v>746.79</v>
      </c>
      <c r="M300" s="1"/>
    </row>
    <row r="301" spans="1:13" x14ac:dyDescent="0.25">
      <c r="A301" s="4">
        <v>300</v>
      </c>
      <c r="B301" s="16">
        <v>45530</v>
      </c>
      <c r="C301" s="14" t="s">
        <v>285</v>
      </c>
      <c r="D301" s="15" t="s">
        <v>4</v>
      </c>
      <c r="E301" s="15" t="s">
        <v>423</v>
      </c>
      <c r="F301" s="14" t="s">
        <v>1</v>
      </c>
      <c r="G301" s="15" t="s">
        <v>2</v>
      </c>
      <c r="H301" s="15" t="s">
        <v>78</v>
      </c>
      <c r="I301" s="14" t="s">
        <v>3</v>
      </c>
      <c r="J301" s="24">
        <v>220</v>
      </c>
      <c r="K301" s="24">
        <v>0</v>
      </c>
      <c r="L301" s="11">
        <f>J301+K301</f>
        <v>220</v>
      </c>
      <c r="M301" s="1"/>
    </row>
    <row r="302" spans="1:13" x14ac:dyDescent="0.25">
      <c r="A302" s="28">
        <v>301</v>
      </c>
      <c r="B302" s="16">
        <v>45530</v>
      </c>
      <c r="C302" s="14" t="s">
        <v>285</v>
      </c>
      <c r="D302" s="15" t="s">
        <v>11</v>
      </c>
      <c r="E302" s="15" t="s">
        <v>424</v>
      </c>
      <c r="F302" s="14" t="s">
        <v>1</v>
      </c>
      <c r="G302" s="15" t="s">
        <v>2</v>
      </c>
      <c r="H302" s="15" t="s">
        <v>425</v>
      </c>
      <c r="I302" s="14" t="s">
        <v>426</v>
      </c>
      <c r="J302" s="24">
        <f>198.28-9.92</f>
        <v>188.36</v>
      </c>
      <c r="K302" s="24">
        <v>30.14</v>
      </c>
      <c r="L302" s="11">
        <f>J302+K302</f>
        <v>218.5</v>
      </c>
      <c r="M302" s="1"/>
    </row>
    <row r="303" spans="1:13" x14ac:dyDescent="0.25">
      <c r="A303" s="4">
        <v>302</v>
      </c>
      <c r="B303" s="16">
        <v>45530</v>
      </c>
      <c r="C303" s="14" t="s">
        <v>285</v>
      </c>
      <c r="D303" s="15" t="s">
        <v>11</v>
      </c>
      <c r="E303" s="15" t="s">
        <v>430</v>
      </c>
      <c r="F303" s="14" t="s">
        <v>1</v>
      </c>
      <c r="G303" s="15" t="s">
        <v>2</v>
      </c>
      <c r="H303" s="15" t="s">
        <v>131</v>
      </c>
      <c r="I303" s="14" t="s">
        <v>431</v>
      </c>
      <c r="J303" s="24">
        <v>215.08</v>
      </c>
      <c r="K303" s="24">
        <v>34.42</v>
      </c>
      <c r="L303" s="11">
        <f>J303+K303</f>
        <v>249.5</v>
      </c>
      <c r="M303" s="1"/>
    </row>
    <row r="304" spans="1:13" x14ac:dyDescent="0.25">
      <c r="A304" s="4">
        <v>303</v>
      </c>
      <c r="B304" s="16">
        <v>45530</v>
      </c>
      <c r="C304" s="14" t="s">
        <v>285</v>
      </c>
      <c r="D304" s="15" t="s">
        <v>11</v>
      </c>
      <c r="E304" s="15" t="s">
        <v>432</v>
      </c>
      <c r="F304" s="14" t="s">
        <v>1</v>
      </c>
      <c r="G304" s="15" t="s">
        <v>2</v>
      </c>
      <c r="H304" s="15" t="s">
        <v>131</v>
      </c>
      <c r="I304" s="14" t="s">
        <v>431</v>
      </c>
      <c r="J304" s="24">
        <f>260.78-13.04</f>
        <v>247.73999999999998</v>
      </c>
      <c r="K304" s="24">
        <v>39.630000000000003</v>
      </c>
      <c r="L304" s="11">
        <f>J304+K304</f>
        <v>287.37</v>
      </c>
      <c r="M304" s="1"/>
    </row>
    <row r="305" spans="1:13" x14ac:dyDescent="0.25">
      <c r="A305" s="4">
        <v>304</v>
      </c>
      <c r="B305" s="16">
        <v>45530</v>
      </c>
      <c r="C305" s="14" t="s">
        <v>285</v>
      </c>
      <c r="D305" s="15" t="s">
        <v>16</v>
      </c>
      <c r="E305" s="15" t="s">
        <v>505</v>
      </c>
      <c r="F305" s="14" t="s">
        <v>1</v>
      </c>
      <c r="G305" s="15" t="s">
        <v>2</v>
      </c>
      <c r="H305" s="15" t="s">
        <v>506</v>
      </c>
      <c r="I305" s="14" t="s">
        <v>90</v>
      </c>
      <c r="J305" s="24">
        <v>265.3</v>
      </c>
      <c r="K305" s="24">
        <f>14.74+12.96</f>
        <v>27.700000000000003</v>
      </c>
      <c r="L305" s="11">
        <f>J305+K305</f>
        <v>293</v>
      </c>
      <c r="M305" s="1"/>
    </row>
    <row r="306" spans="1:13" x14ac:dyDescent="0.25">
      <c r="A306" s="4">
        <v>305</v>
      </c>
      <c r="B306" s="16">
        <v>45530</v>
      </c>
      <c r="C306" s="14" t="s">
        <v>285</v>
      </c>
      <c r="D306" s="15" t="s">
        <v>16</v>
      </c>
      <c r="E306" s="15" t="s">
        <v>507</v>
      </c>
      <c r="F306" s="14" t="s">
        <v>1</v>
      </c>
      <c r="G306" s="15" t="s">
        <v>2</v>
      </c>
      <c r="H306" s="15" t="s">
        <v>509</v>
      </c>
      <c r="I306" s="14" t="s">
        <v>508</v>
      </c>
      <c r="J306" s="24">
        <v>460</v>
      </c>
      <c r="K306" s="24">
        <v>0</v>
      </c>
      <c r="L306" s="11">
        <f>J306+K306</f>
        <v>460</v>
      </c>
      <c r="M306" s="1"/>
    </row>
    <row r="307" spans="1:13" x14ac:dyDescent="0.25">
      <c r="A307" s="4">
        <v>306</v>
      </c>
      <c r="B307" s="16">
        <v>45530</v>
      </c>
      <c r="C307" s="14" t="s">
        <v>285</v>
      </c>
      <c r="D307" s="15" t="s">
        <v>69</v>
      </c>
      <c r="E307" s="15" t="s">
        <v>583</v>
      </c>
      <c r="F307" s="22" t="s">
        <v>588</v>
      </c>
      <c r="G307" s="15" t="s">
        <v>2</v>
      </c>
      <c r="H307" s="15" t="s">
        <v>584</v>
      </c>
      <c r="I307" s="14" t="s">
        <v>585</v>
      </c>
      <c r="J307" s="24">
        <v>1723.28</v>
      </c>
      <c r="K307" s="24">
        <v>275.72000000000003</v>
      </c>
      <c r="L307" s="11">
        <f>J307+K307</f>
        <v>1999</v>
      </c>
      <c r="M307" s="1"/>
    </row>
    <row r="308" spans="1:13" x14ac:dyDescent="0.25">
      <c r="A308" s="4">
        <v>307</v>
      </c>
      <c r="B308" s="16">
        <v>45530</v>
      </c>
      <c r="C308" s="14" t="s">
        <v>285</v>
      </c>
      <c r="D308" s="15" t="s">
        <v>95</v>
      </c>
      <c r="E308" s="15" t="s">
        <v>701</v>
      </c>
      <c r="F308" s="14" t="s">
        <v>1</v>
      </c>
      <c r="G308" s="15" t="s">
        <v>2</v>
      </c>
      <c r="H308" s="15" t="s">
        <v>78</v>
      </c>
      <c r="I308" s="14" t="s">
        <v>3</v>
      </c>
      <c r="J308" s="24">
        <f>100-48</f>
        <v>52</v>
      </c>
      <c r="K308" s="24">
        <v>0</v>
      </c>
      <c r="L308" s="11">
        <f>J308+K308</f>
        <v>52</v>
      </c>
      <c r="M308" s="1"/>
    </row>
    <row r="309" spans="1:13" x14ac:dyDescent="0.25">
      <c r="A309" s="4">
        <v>308</v>
      </c>
      <c r="B309" s="16">
        <v>45530</v>
      </c>
      <c r="C309" s="14" t="s">
        <v>285</v>
      </c>
      <c r="D309" s="15" t="s">
        <v>95</v>
      </c>
      <c r="E309" s="15" t="s">
        <v>702</v>
      </c>
      <c r="F309" s="14" t="s">
        <v>1</v>
      </c>
      <c r="G309" s="15" t="s">
        <v>2</v>
      </c>
      <c r="H309" s="15" t="s">
        <v>49</v>
      </c>
      <c r="I309" s="14" t="s">
        <v>50</v>
      </c>
      <c r="J309" s="24">
        <v>291.38</v>
      </c>
      <c r="K309" s="24">
        <v>46.62</v>
      </c>
      <c r="L309" s="11">
        <f>J309+K309</f>
        <v>338</v>
      </c>
      <c r="M309" s="1"/>
    </row>
    <row r="310" spans="1:13" x14ac:dyDescent="0.25">
      <c r="A310" s="4">
        <v>309</v>
      </c>
      <c r="B310" s="16">
        <v>45530</v>
      </c>
      <c r="C310" s="14" t="s">
        <v>285</v>
      </c>
      <c r="D310" s="15" t="s">
        <v>95</v>
      </c>
      <c r="E310" s="15" t="s">
        <v>703</v>
      </c>
      <c r="F310" s="14" t="s">
        <v>1</v>
      </c>
      <c r="G310" s="15" t="s">
        <v>2</v>
      </c>
      <c r="H310" s="15" t="s">
        <v>49</v>
      </c>
      <c r="I310" s="14" t="s">
        <v>50</v>
      </c>
      <c r="J310" s="24">
        <v>386.21</v>
      </c>
      <c r="K310" s="24">
        <v>61.79</v>
      </c>
      <c r="L310" s="11">
        <f>J310+K310</f>
        <v>448</v>
      </c>
      <c r="M310" s="1"/>
    </row>
    <row r="311" spans="1:13" x14ac:dyDescent="0.25">
      <c r="A311" s="4">
        <v>310</v>
      </c>
      <c r="B311" s="16">
        <v>45530</v>
      </c>
      <c r="C311" s="14" t="s">
        <v>285</v>
      </c>
      <c r="D311" s="15" t="s">
        <v>95</v>
      </c>
      <c r="E311" s="15" t="s">
        <v>704</v>
      </c>
      <c r="F311" s="14" t="s">
        <v>51</v>
      </c>
      <c r="G311" s="15" t="s">
        <v>2</v>
      </c>
      <c r="H311" s="15" t="s">
        <v>98</v>
      </c>
      <c r="I311" s="14" t="s">
        <v>99</v>
      </c>
      <c r="J311" s="24">
        <v>112.06</v>
      </c>
      <c r="K311" s="24">
        <v>17.940000000000001</v>
      </c>
      <c r="L311" s="11">
        <f>J311+K311</f>
        <v>130</v>
      </c>
      <c r="M311" s="1"/>
    </row>
    <row r="312" spans="1:13" x14ac:dyDescent="0.25">
      <c r="A312" s="4">
        <v>311</v>
      </c>
      <c r="B312" s="16">
        <v>45531</v>
      </c>
      <c r="C312" s="14" t="s">
        <v>285</v>
      </c>
      <c r="D312" s="15" t="s">
        <v>4</v>
      </c>
      <c r="E312" s="15" t="s">
        <v>458</v>
      </c>
      <c r="F312" s="14" t="s">
        <v>73</v>
      </c>
      <c r="G312" s="15" t="s">
        <v>2</v>
      </c>
      <c r="H312" s="15" t="s">
        <v>14</v>
      </c>
      <c r="I312" s="14" t="s">
        <v>15</v>
      </c>
      <c r="J312" s="24">
        <v>181.4</v>
      </c>
      <c r="K312" s="24">
        <v>1.1000000000000001</v>
      </c>
      <c r="L312" s="11">
        <f>J312+K312</f>
        <v>182.5</v>
      </c>
    </row>
    <row r="313" spans="1:13" x14ac:dyDescent="0.25">
      <c r="A313" s="4">
        <v>312</v>
      </c>
      <c r="B313" s="16">
        <v>45531</v>
      </c>
      <c r="C313" s="14" t="s">
        <v>285</v>
      </c>
      <c r="D313" s="15" t="s">
        <v>4</v>
      </c>
      <c r="E313" s="15" t="s">
        <v>459</v>
      </c>
      <c r="F313" s="14" t="s">
        <v>1</v>
      </c>
      <c r="G313" s="15" t="s">
        <v>2</v>
      </c>
      <c r="H313" s="15" t="s">
        <v>220</v>
      </c>
      <c r="I313" s="14" t="s">
        <v>70</v>
      </c>
      <c r="J313" s="24">
        <v>127</v>
      </c>
      <c r="K313" s="24">
        <v>0</v>
      </c>
      <c r="L313" s="11">
        <f>J313+K313</f>
        <v>127</v>
      </c>
    </row>
    <row r="314" spans="1:13" x14ac:dyDescent="0.25">
      <c r="A314" s="4">
        <v>313</v>
      </c>
      <c r="B314" s="16">
        <v>45531</v>
      </c>
      <c r="C314" s="14" t="s">
        <v>285</v>
      </c>
      <c r="D314" s="15" t="s">
        <v>11</v>
      </c>
      <c r="E314" s="15" t="s">
        <v>460</v>
      </c>
      <c r="F314" s="14" t="s">
        <v>8</v>
      </c>
      <c r="G314" s="15" t="s">
        <v>2</v>
      </c>
      <c r="H314" s="15" t="s">
        <v>32</v>
      </c>
      <c r="I314" s="14" t="s">
        <v>33</v>
      </c>
      <c r="J314" s="24">
        <v>229.23</v>
      </c>
      <c r="K314" s="24">
        <v>35.71</v>
      </c>
      <c r="L314" s="11">
        <f>J314+K314</f>
        <v>264.94</v>
      </c>
    </row>
    <row r="315" spans="1:13" x14ac:dyDescent="0.25">
      <c r="A315" s="4">
        <v>314</v>
      </c>
      <c r="B315" s="16">
        <v>45531</v>
      </c>
      <c r="C315" s="14" t="s">
        <v>285</v>
      </c>
      <c r="D315" s="15" t="s">
        <v>11</v>
      </c>
      <c r="E315" s="15" t="s">
        <v>461</v>
      </c>
      <c r="F315" s="14" t="s">
        <v>8</v>
      </c>
      <c r="G315" s="15" t="s">
        <v>2</v>
      </c>
      <c r="H315" s="15" t="s">
        <v>32</v>
      </c>
      <c r="I315" s="14" t="s">
        <v>33</v>
      </c>
      <c r="J315" s="24">
        <v>225.4</v>
      </c>
      <c r="K315" s="24">
        <v>35.119999999999997</v>
      </c>
      <c r="L315" s="11">
        <f>J315+K315</f>
        <v>260.52</v>
      </c>
    </row>
    <row r="316" spans="1:13" x14ac:dyDescent="0.25">
      <c r="A316" s="4">
        <v>315</v>
      </c>
      <c r="B316" s="16">
        <v>45531</v>
      </c>
      <c r="C316" s="14" t="s">
        <v>285</v>
      </c>
      <c r="D316" s="15" t="s">
        <v>16</v>
      </c>
      <c r="E316" s="15" t="s">
        <v>504</v>
      </c>
      <c r="F316" s="14" t="s">
        <v>8</v>
      </c>
      <c r="G316" s="15" t="s">
        <v>2</v>
      </c>
      <c r="H316" s="15" t="s">
        <v>21</v>
      </c>
      <c r="I316" s="14" t="s">
        <v>22</v>
      </c>
      <c r="J316" s="24">
        <v>1038.4000000000001</v>
      </c>
      <c r="K316" s="24">
        <v>161.75</v>
      </c>
      <c r="L316" s="11">
        <f>J316+K316</f>
        <v>1200.1500000000001</v>
      </c>
    </row>
    <row r="317" spans="1:13" x14ac:dyDescent="0.25">
      <c r="A317" s="28">
        <v>316</v>
      </c>
      <c r="B317" s="16">
        <v>45531</v>
      </c>
      <c r="C317" s="14" t="s">
        <v>285</v>
      </c>
      <c r="D317" s="15" t="s">
        <v>95</v>
      </c>
      <c r="E317" s="15" t="s">
        <v>705</v>
      </c>
      <c r="F317" s="14" t="s">
        <v>51</v>
      </c>
      <c r="G317" s="15" t="s">
        <v>2</v>
      </c>
      <c r="H317" s="15" t="s">
        <v>100</v>
      </c>
      <c r="I317" s="14" t="s">
        <v>101</v>
      </c>
      <c r="J317" s="24">
        <v>27.58</v>
      </c>
      <c r="K317" s="24">
        <v>4.41</v>
      </c>
      <c r="L317" s="11">
        <f>J317+K317</f>
        <v>31.99</v>
      </c>
    </row>
    <row r="318" spans="1:13" x14ac:dyDescent="0.25">
      <c r="A318" s="4">
        <v>317</v>
      </c>
      <c r="B318" s="16">
        <v>45531</v>
      </c>
      <c r="C318" s="14" t="s">
        <v>285</v>
      </c>
      <c r="D318" s="15" t="s">
        <v>95</v>
      </c>
      <c r="E318" s="15" t="s">
        <v>706</v>
      </c>
      <c r="F318" s="14" t="s">
        <v>1</v>
      </c>
      <c r="G318" s="15" t="s">
        <v>2</v>
      </c>
      <c r="H318" s="15" t="s">
        <v>87</v>
      </c>
      <c r="I318" s="14" t="s">
        <v>88</v>
      </c>
      <c r="J318" s="24">
        <v>107.76</v>
      </c>
      <c r="K318" s="24">
        <v>17.239999999999998</v>
      </c>
      <c r="L318" s="11">
        <f>J318+K318</f>
        <v>125</v>
      </c>
    </row>
    <row r="319" spans="1:13" x14ac:dyDescent="0.25">
      <c r="A319" s="4">
        <v>318</v>
      </c>
      <c r="B319" s="16">
        <v>45531</v>
      </c>
      <c r="C319" s="14" t="s">
        <v>285</v>
      </c>
      <c r="D319" s="15" t="s">
        <v>95</v>
      </c>
      <c r="E319" s="15" t="s">
        <v>708</v>
      </c>
      <c r="F319" s="14" t="s">
        <v>1</v>
      </c>
      <c r="G319" s="15" t="s">
        <v>2</v>
      </c>
      <c r="H319" s="15" t="s">
        <v>23</v>
      </c>
      <c r="I319" s="14" t="s">
        <v>24</v>
      </c>
      <c r="J319" s="24">
        <v>348.28</v>
      </c>
      <c r="K319" s="24">
        <v>55.72</v>
      </c>
      <c r="L319" s="11">
        <f>J319+K319</f>
        <v>404</v>
      </c>
    </row>
    <row r="320" spans="1:13" x14ac:dyDescent="0.25">
      <c r="A320" s="4">
        <v>319</v>
      </c>
      <c r="B320" s="16">
        <v>45531</v>
      </c>
      <c r="C320" s="14" t="s">
        <v>285</v>
      </c>
      <c r="D320" s="15" t="s">
        <v>95</v>
      </c>
      <c r="E320" s="15" t="s">
        <v>709</v>
      </c>
      <c r="F320" s="14" t="s">
        <v>1</v>
      </c>
      <c r="G320" s="15" t="s">
        <v>2</v>
      </c>
      <c r="H320" s="15" t="s">
        <v>23</v>
      </c>
      <c r="I320" s="14" t="s">
        <v>24</v>
      </c>
      <c r="J320" s="24">
        <v>44.4</v>
      </c>
      <c r="K320" s="24">
        <v>7.11</v>
      </c>
      <c r="L320" s="11">
        <f>J320+K320</f>
        <v>51.51</v>
      </c>
    </row>
    <row r="321" spans="1:12" x14ac:dyDescent="0.25">
      <c r="A321" s="4">
        <v>320</v>
      </c>
      <c r="B321" s="16">
        <v>45531</v>
      </c>
      <c r="C321" s="14" t="s">
        <v>285</v>
      </c>
      <c r="D321" s="15" t="s">
        <v>732</v>
      </c>
      <c r="E321" s="15" t="s">
        <v>744</v>
      </c>
      <c r="F321" s="14" t="s">
        <v>36</v>
      </c>
      <c r="G321" s="15" t="s">
        <v>2</v>
      </c>
      <c r="H321" s="15" t="s">
        <v>47</v>
      </c>
      <c r="I321" s="14" t="s">
        <v>48</v>
      </c>
      <c r="J321" s="24">
        <f>119.83-25.86</f>
        <v>93.97</v>
      </c>
      <c r="K321" s="24">
        <v>15.03</v>
      </c>
      <c r="L321" s="11">
        <f>J321+K321</f>
        <v>109</v>
      </c>
    </row>
    <row r="322" spans="1:12" x14ac:dyDescent="0.25">
      <c r="A322" s="4">
        <v>321</v>
      </c>
      <c r="B322" s="16">
        <v>45532</v>
      </c>
      <c r="C322" s="14" t="s">
        <v>285</v>
      </c>
      <c r="D322" s="15" t="s">
        <v>4</v>
      </c>
      <c r="E322" s="15" t="s">
        <v>462</v>
      </c>
      <c r="F322" s="14" t="s">
        <v>8</v>
      </c>
      <c r="G322" s="15" t="s">
        <v>2</v>
      </c>
      <c r="H322" s="15" t="s">
        <v>32</v>
      </c>
      <c r="I322" s="14" t="s">
        <v>33</v>
      </c>
      <c r="J322" s="24">
        <v>239.07</v>
      </c>
      <c r="K322" s="24">
        <v>37.25</v>
      </c>
      <c r="L322" s="11">
        <f>J322+K322</f>
        <v>276.32</v>
      </c>
    </row>
    <row r="323" spans="1:12" x14ac:dyDescent="0.25">
      <c r="A323" s="4">
        <v>322</v>
      </c>
      <c r="B323" s="16">
        <v>45532</v>
      </c>
      <c r="C323" s="14" t="s">
        <v>285</v>
      </c>
      <c r="D323" s="15" t="s">
        <v>732</v>
      </c>
      <c r="E323" s="15" t="s">
        <v>751</v>
      </c>
      <c r="F323" s="14" t="s">
        <v>53</v>
      </c>
      <c r="G323" s="15" t="s">
        <v>2</v>
      </c>
      <c r="H323" s="15" t="s">
        <v>752</v>
      </c>
      <c r="I323" s="14" t="s">
        <v>753</v>
      </c>
      <c r="J323" s="24">
        <v>353.12</v>
      </c>
      <c r="K323" s="24">
        <v>56.5</v>
      </c>
      <c r="L323" s="11">
        <f>J323+K323</f>
        <v>409.62</v>
      </c>
    </row>
    <row r="324" spans="1:12" x14ac:dyDescent="0.25">
      <c r="A324" s="4">
        <v>323</v>
      </c>
      <c r="B324" s="17">
        <v>45532</v>
      </c>
      <c r="C324" s="12" t="s">
        <v>285</v>
      </c>
      <c r="D324" s="13" t="s">
        <v>186</v>
      </c>
      <c r="E324" s="13" t="s">
        <v>858</v>
      </c>
      <c r="F324" s="12" t="s">
        <v>1</v>
      </c>
      <c r="G324" s="13" t="s">
        <v>2</v>
      </c>
      <c r="H324" s="15" t="s">
        <v>67</v>
      </c>
      <c r="I324" s="14" t="s">
        <v>68</v>
      </c>
      <c r="J324" s="24">
        <v>2028.45</v>
      </c>
      <c r="K324" s="24">
        <v>324.55</v>
      </c>
      <c r="L324" s="11">
        <f>J324+K324</f>
        <v>2353</v>
      </c>
    </row>
    <row r="325" spans="1:12" x14ac:dyDescent="0.25">
      <c r="A325" s="4">
        <v>324</v>
      </c>
      <c r="B325" s="17">
        <v>45532</v>
      </c>
      <c r="C325" s="12" t="s">
        <v>285</v>
      </c>
      <c r="D325" s="13" t="s">
        <v>186</v>
      </c>
      <c r="E325" s="13" t="s">
        <v>859</v>
      </c>
      <c r="F325" s="12" t="s">
        <v>1</v>
      </c>
      <c r="G325" s="13" t="s">
        <v>2</v>
      </c>
      <c r="H325" s="15" t="s">
        <v>49</v>
      </c>
      <c r="I325" s="14" t="s">
        <v>50</v>
      </c>
      <c r="J325" s="24">
        <v>355.17</v>
      </c>
      <c r="K325" s="24">
        <v>56.83</v>
      </c>
      <c r="L325" s="11">
        <f>J325+K325</f>
        <v>412</v>
      </c>
    </row>
    <row r="326" spans="1:12" x14ac:dyDescent="0.25">
      <c r="A326" s="4">
        <v>325</v>
      </c>
      <c r="B326" s="17">
        <v>45532</v>
      </c>
      <c r="C326" s="12" t="s">
        <v>285</v>
      </c>
      <c r="D326" s="13" t="s">
        <v>186</v>
      </c>
      <c r="E326" s="13" t="s">
        <v>860</v>
      </c>
      <c r="F326" s="12" t="s">
        <v>1</v>
      </c>
      <c r="G326" s="13" t="s">
        <v>2</v>
      </c>
      <c r="H326" s="15" t="s">
        <v>861</v>
      </c>
      <c r="I326" s="14" t="s">
        <v>862</v>
      </c>
      <c r="J326" s="24">
        <v>179.23</v>
      </c>
      <c r="K326" s="24">
        <v>7.77</v>
      </c>
      <c r="L326" s="11">
        <f>J326+K326</f>
        <v>187</v>
      </c>
    </row>
    <row r="327" spans="1:12" x14ac:dyDescent="0.25">
      <c r="A327" s="4">
        <v>326</v>
      </c>
      <c r="B327" s="17">
        <v>45532</v>
      </c>
      <c r="C327" s="12" t="s">
        <v>285</v>
      </c>
      <c r="D327" s="13" t="s">
        <v>186</v>
      </c>
      <c r="E327" s="13" t="s">
        <v>866</v>
      </c>
      <c r="F327" s="12" t="s">
        <v>1</v>
      </c>
      <c r="G327" s="13" t="s">
        <v>2</v>
      </c>
      <c r="H327" s="15" t="s">
        <v>78</v>
      </c>
      <c r="I327" s="14" t="s">
        <v>3</v>
      </c>
      <c r="J327" s="24">
        <v>2456.7600000000002</v>
      </c>
      <c r="K327" s="24">
        <v>185.24</v>
      </c>
      <c r="L327" s="11">
        <f>J327+K327</f>
        <v>2642</v>
      </c>
    </row>
    <row r="328" spans="1:12" x14ac:dyDescent="0.25">
      <c r="A328" s="4">
        <v>327</v>
      </c>
      <c r="B328" s="17">
        <v>45532</v>
      </c>
      <c r="C328" s="12" t="s">
        <v>285</v>
      </c>
      <c r="D328" s="13" t="s">
        <v>186</v>
      </c>
      <c r="E328" s="13" t="s">
        <v>867</v>
      </c>
      <c r="F328" s="12" t="s">
        <v>1</v>
      </c>
      <c r="G328" s="13" t="s">
        <v>2</v>
      </c>
      <c r="H328" s="15" t="s">
        <v>78</v>
      </c>
      <c r="I328" s="14" t="s">
        <v>3</v>
      </c>
      <c r="J328" s="24">
        <v>857.68</v>
      </c>
      <c r="K328" s="24">
        <v>40.97</v>
      </c>
      <c r="L328" s="11">
        <f>J328+K328</f>
        <v>898.65</v>
      </c>
    </row>
    <row r="329" spans="1:12" x14ac:dyDescent="0.25">
      <c r="A329" s="4">
        <v>328</v>
      </c>
      <c r="B329" s="17">
        <v>45532</v>
      </c>
      <c r="C329" s="12" t="s">
        <v>285</v>
      </c>
      <c r="D329" s="13" t="s">
        <v>186</v>
      </c>
      <c r="E329" s="13" t="s">
        <v>40</v>
      </c>
      <c r="F329" s="12" t="s">
        <v>1</v>
      </c>
      <c r="G329" s="13" t="s">
        <v>2</v>
      </c>
      <c r="H329" s="15" t="s">
        <v>39</v>
      </c>
      <c r="I329" s="14" t="s">
        <v>40</v>
      </c>
      <c r="J329" s="24">
        <v>664.96</v>
      </c>
      <c r="K329" s="24">
        <v>547.04</v>
      </c>
      <c r="L329" s="11">
        <f>J329+K329</f>
        <v>1212</v>
      </c>
    </row>
    <row r="330" spans="1:12" x14ac:dyDescent="0.25">
      <c r="A330" s="4">
        <v>329</v>
      </c>
      <c r="B330" s="16">
        <v>45533</v>
      </c>
      <c r="C330" s="14" t="s">
        <v>285</v>
      </c>
      <c r="D330" s="15" t="s">
        <v>52</v>
      </c>
      <c r="E330" s="15" t="s">
        <v>463</v>
      </c>
      <c r="F330" s="14" t="s">
        <v>1</v>
      </c>
      <c r="G330" s="15" t="s">
        <v>2</v>
      </c>
      <c r="H330" s="15" t="s">
        <v>75</v>
      </c>
      <c r="I330" s="14" t="s">
        <v>76</v>
      </c>
      <c r="J330" s="24">
        <v>213.79</v>
      </c>
      <c r="K330" s="24">
        <v>34.21</v>
      </c>
      <c r="L330" s="11">
        <f>J330+K330</f>
        <v>248</v>
      </c>
    </row>
    <row r="331" spans="1:12" x14ac:dyDescent="0.25">
      <c r="A331" s="4">
        <v>330</v>
      </c>
      <c r="B331" s="16">
        <v>45533</v>
      </c>
      <c r="C331" s="14" t="s">
        <v>285</v>
      </c>
      <c r="D331" s="15" t="s">
        <v>52</v>
      </c>
      <c r="E331" s="15" t="s">
        <v>466</v>
      </c>
      <c r="F331" s="14" t="s">
        <v>1</v>
      </c>
      <c r="G331" s="15" t="s">
        <v>2</v>
      </c>
      <c r="H331" s="15" t="s">
        <v>464</v>
      </c>
      <c r="I331" s="14" t="s">
        <v>465</v>
      </c>
      <c r="J331" s="24">
        <v>569.44000000000005</v>
      </c>
      <c r="K331" s="24">
        <v>45.56</v>
      </c>
      <c r="L331" s="11">
        <f>J331+K331</f>
        <v>615</v>
      </c>
    </row>
    <row r="332" spans="1:12" x14ac:dyDescent="0.25">
      <c r="A332" s="28">
        <v>331</v>
      </c>
      <c r="B332" s="16">
        <v>45533</v>
      </c>
      <c r="C332" s="14" t="s">
        <v>285</v>
      </c>
      <c r="D332" s="15" t="s">
        <v>52</v>
      </c>
      <c r="E332" s="15" t="s">
        <v>467</v>
      </c>
      <c r="F332" s="14" t="s">
        <v>1</v>
      </c>
      <c r="G332" s="15" t="s">
        <v>2</v>
      </c>
      <c r="H332" s="15" t="s">
        <v>49</v>
      </c>
      <c r="I332" s="14" t="s">
        <v>50</v>
      </c>
      <c r="J332" s="24">
        <v>655.16999999999996</v>
      </c>
      <c r="K332" s="24">
        <v>104.83</v>
      </c>
      <c r="L332" s="11">
        <f>J332+K332</f>
        <v>760</v>
      </c>
    </row>
    <row r="333" spans="1:12" x14ac:dyDescent="0.25">
      <c r="A333" s="4">
        <v>332</v>
      </c>
      <c r="B333" s="16">
        <v>45533</v>
      </c>
      <c r="C333" s="14" t="s">
        <v>285</v>
      </c>
      <c r="D333" s="15" t="s">
        <v>4</v>
      </c>
      <c r="E333" s="15" t="s">
        <v>469</v>
      </c>
      <c r="F333" s="14" t="s">
        <v>1</v>
      </c>
      <c r="G333" s="15" t="s">
        <v>2</v>
      </c>
      <c r="H333" s="15" t="s">
        <v>153</v>
      </c>
      <c r="I333" s="14" t="s">
        <v>154</v>
      </c>
      <c r="J333" s="24">
        <v>488.83</v>
      </c>
      <c r="K333" s="24">
        <v>34.22</v>
      </c>
      <c r="L333" s="11">
        <f>J333+K333</f>
        <v>523.04999999999995</v>
      </c>
    </row>
    <row r="334" spans="1:12" x14ac:dyDescent="0.25">
      <c r="A334" s="4">
        <v>333</v>
      </c>
      <c r="B334" s="16">
        <v>45533</v>
      </c>
      <c r="C334" s="14" t="s">
        <v>285</v>
      </c>
      <c r="D334" s="15" t="s">
        <v>52</v>
      </c>
      <c r="E334" s="15" t="s">
        <v>468</v>
      </c>
      <c r="F334" s="14" t="s">
        <v>53</v>
      </c>
      <c r="G334" s="15" t="s">
        <v>2</v>
      </c>
      <c r="H334" s="15" t="s">
        <v>133</v>
      </c>
      <c r="I334" s="14" t="s">
        <v>134</v>
      </c>
      <c r="J334" s="24">
        <f>1390.51-620.69</f>
        <v>769.81999999999994</v>
      </c>
      <c r="K334" s="24">
        <v>123.18</v>
      </c>
      <c r="L334" s="11">
        <f>J334+K334</f>
        <v>893</v>
      </c>
    </row>
    <row r="335" spans="1:12" x14ac:dyDescent="0.25">
      <c r="A335" s="4">
        <v>334</v>
      </c>
      <c r="B335" s="16">
        <v>45533</v>
      </c>
      <c r="C335" s="14" t="s">
        <v>285</v>
      </c>
      <c r="D335" s="15" t="s">
        <v>0</v>
      </c>
      <c r="E335" s="15" t="s">
        <v>470</v>
      </c>
      <c r="F335" s="14" t="s">
        <v>8</v>
      </c>
      <c r="G335" s="15" t="s">
        <v>2</v>
      </c>
      <c r="H335" s="15" t="s">
        <v>9</v>
      </c>
      <c r="I335" s="14" t="s">
        <v>10</v>
      </c>
      <c r="J335" s="24">
        <v>99.49</v>
      </c>
      <c r="K335" s="24">
        <v>15.51</v>
      </c>
      <c r="L335" s="11">
        <f>J335+K335</f>
        <v>115</v>
      </c>
    </row>
    <row r="336" spans="1:12" x14ac:dyDescent="0.25">
      <c r="A336" s="4">
        <v>335</v>
      </c>
      <c r="B336" s="18">
        <v>45533</v>
      </c>
      <c r="C336" s="20" t="s">
        <v>285</v>
      </c>
      <c r="D336" s="5" t="s">
        <v>777</v>
      </c>
      <c r="E336" s="5" t="s">
        <v>806</v>
      </c>
      <c r="F336" s="20" t="s">
        <v>794</v>
      </c>
      <c r="G336" s="5" t="s">
        <v>786</v>
      </c>
      <c r="H336" s="5" t="s">
        <v>41</v>
      </c>
      <c r="I336" s="20" t="s">
        <v>3</v>
      </c>
      <c r="J336" s="25">
        <f>2722.21-456.02</f>
        <v>2266.19</v>
      </c>
      <c r="K336" s="25">
        <v>260.69</v>
      </c>
      <c r="L336" s="11">
        <f>J336+K336</f>
        <v>2526.88</v>
      </c>
    </row>
    <row r="337" spans="1:12" x14ac:dyDescent="0.25">
      <c r="A337" s="4">
        <v>336</v>
      </c>
      <c r="B337" s="18">
        <v>45533</v>
      </c>
      <c r="C337" s="20" t="s">
        <v>285</v>
      </c>
      <c r="D337" s="5" t="s">
        <v>777</v>
      </c>
      <c r="E337" s="5" t="s">
        <v>807</v>
      </c>
      <c r="F337" s="20" t="s">
        <v>808</v>
      </c>
      <c r="G337" s="5" t="s">
        <v>786</v>
      </c>
      <c r="H337" s="5" t="s">
        <v>809</v>
      </c>
      <c r="I337" s="20" t="s">
        <v>810</v>
      </c>
      <c r="J337" s="25">
        <v>3199.14</v>
      </c>
      <c r="K337" s="25">
        <v>511.86</v>
      </c>
      <c r="L337" s="11">
        <f>J337+K337</f>
        <v>3711</v>
      </c>
    </row>
    <row r="338" spans="1:12" x14ac:dyDescent="0.25">
      <c r="A338" s="4">
        <v>337</v>
      </c>
      <c r="B338" s="18">
        <v>45533</v>
      </c>
      <c r="C338" s="20" t="s">
        <v>285</v>
      </c>
      <c r="D338" s="5" t="s">
        <v>777</v>
      </c>
      <c r="E338" s="5" t="s">
        <v>811</v>
      </c>
      <c r="F338" s="20" t="s">
        <v>808</v>
      </c>
      <c r="G338" s="5" t="s">
        <v>786</v>
      </c>
      <c r="H338" s="5" t="s">
        <v>809</v>
      </c>
      <c r="I338" s="20" t="s">
        <v>810</v>
      </c>
      <c r="J338" s="25">
        <v>129</v>
      </c>
      <c r="K338" s="25">
        <v>0</v>
      </c>
      <c r="L338" s="11">
        <f>J338+K338</f>
        <v>129</v>
      </c>
    </row>
    <row r="339" spans="1:12" x14ac:dyDescent="0.25">
      <c r="A339" s="4">
        <v>338</v>
      </c>
      <c r="B339" s="17">
        <v>45533</v>
      </c>
      <c r="C339" s="12" t="s">
        <v>285</v>
      </c>
      <c r="D339" s="13" t="s">
        <v>186</v>
      </c>
      <c r="E339" s="13" t="s">
        <v>468</v>
      </c>
      <c r="F339" s="12" t="s">
        <v>42</v>
      </c>
      <c r="G339" s="13" t="s">
        <v>2</v>
      </c>
      <c r="H339" s="15" t="s">
        <v>863</v>
      </c>
      <c r="I339" s="14" t="s">
        <v>134</v>
      </c>
      <c r="J339" s="24">
        <f>1390.51-620.69</f>
        <v>769.81999999999994</v>
      </c>
      <c r="K339" s="24">
        <v>123.18</v>
      </c>
      <c r="L339" s="11">
        <f>J339+K339</f>
        <v>893</v>
      </c>
    </row>
    <row r="340" spans="1:12" x14ac:dyDescent="0.25">
      <c r="A340" s="4">
        <v>339</v>
      </c>
      <c r="B340" s="17">
        <v>45533</v>
      </c>
      <c r="C340" s="12" t="s">
        <v>285</v>
      </c>
      <c r="D340" s="13" t="s">
        <v>186</v>
      </c>
      <c r="E340" s="13" t="s">
        <v>467</v>
      </c>
      <c r="F340" s="12" t="s">
        <v>1</v>
      </c>
      <c r="G340" s="13" t="s">
        <v>2</v>
      </c>
      <c r="H340" s="15" t="s">
        <v>49</v>
      </c>
      <c r="I340" s="14" t="s">
        <v>50</v>
      </c>
      <c r="J340" s="24">
        <v>655.16999999999996</v>
      </c>
      <c r="K340" s="24">
        <v>104.83</v>
      </c>
      <c r="L340" s="11">
        <f>J340+K340</f>
        <v>760</v>
      </c>
    </row>
    <row r="341" spans="1:12" x14ac:dyDescent="0.25">
      <c r="A341" s="4">
        <v>340</v>
      </c>
      <c r="B341" s="16">
        <v>45534</v>
      </c>
      <c r="C341" s="14" t="s">
        <v>285</v>
      </c>
      <c r="D341" s="15" t="s">
        <v>0</v>
      </c>
      <c r="E341" s="15" t="s">
        <v>479</v>
      </c>
      <c r="F341" s="14" t="s">
        <v>73</v>
      </c>
      <c r="G341" s="15" t="s">
        <v>2</v>
      </c>
      <c r="H341" s="15" t="s">
        <v>45</v>
      </c>
      <c r="I341" s="14" t="s">
        <v>46</v>
      </c>
      <c r="J341" s="24">
        <v>527</v>
      </c>
      <c r="K341" s="24">
        <v>0</v>
      </c>
      <c r="L341" s="11">
        <f>J341+K341</f>
        <v>527</v>
      </c>
    </row>
    <row r="342" spans="1:12" x14ac:dyDescent="0.25">
      <c r="A342" s="4">
        <v>341</v>
      </c>
      <c r="B342" s="16">
        <v>45534</v>
      </c>
      <c r="C342" s="14" t="s">
        <v>285</v>
      </c>
      <c r="D342" s="15" t="s">
        <v>0</v>
      </c>
      <c r="E342" s="15" t="s">
        <v>480</v>
      </c>
      <c r="F342" s="14" t="s">
        <v>8</v>
      </c>
      <c r="G342" s="15" t="s">
        <v>2</v>
      </c>
      <c r="H342" s="15" t="s">
        <v>60</v>
      </c>
      <c r="I342" s="14" t="s">
        <v>61</v>
      </c>
      <c r="J342" s="24">
        <v>193.01</v>
      </c>
      <c r="K342" s="24">
        <v>29.89</v>
      </c>
      <c r="L342" s="11">
        <f>J342+K342</f>
        <v>222.89999999999998</v>
      </c>
    </row>
    <row r="343" spans="1:12" x14ac:dyDescent="0.25">
      <c r="A343" s="4">
        <v>342</v>
      </c>
      <c r="B343" s="16">
        <v>45534</v>
      </c>
      <c r="C343" s="14" t="s">
        <v>285</v>
      </c>
      <c r="D343" s="15" t="s">
        <v>5</v>
      </c>
      <c r="E343" s="15" t="s">
        <v>481</v>
      </c>
      <c r="F343" s="14" t="s">
        <v>73</v>
      </c>
      <c r="G343" s="15" t="s">
        <v>2</v>
      </c>
      <c r="H343" s="15" t="s">
        <v>12</v>
      </c>
      <c r="I343" s="14" t="s">
        <v>13</v>
      </c>
      <c r="J343" s="24">
        <v>1047.5</v>
      </c>
      <c r="K343" s="24">
        <v>0</v>
      </c>
      <c r="L343" s="11">
        <f>J343+K343</f>
        <v>1047.5</v>
      </c>
    </row>
    <row r="344" spans="1:12" x14ac:dyDescent="0.25">
      <c r="A344" s="4">
        <v>343</v>
      </c>
      <c r="B344" s="16">
        <v>45534</v>
      </c>
      <c r="C344" s="14" t="s">
        <v>285</v>
      </c>
      <c r="D344" s="15" t="s">
        <v>5</v>
      </c>
      <c r="E344" s="15" t="s">
        <v>482</v>
      </c>
      <c r="F344" s="14" t="s">
        <v>73</v>
      </c>
      <c r="G344" s="15" t="s">
        <v>2</v>
      </c>
      <c r="H344" s="15" t="s">
        <v>14</v>
      </c>
      <c r="I344" s="14" t="s">
        <v>15</v>
      </c>
      <c r="J344" s="24">
        <v>974</v>
      </c>
      <c r="K344" s="24">
        <v>0</v>
      </c>
      <c r="L344" s="11">
        <f>J344+K344</f>
        <v>974</v>
      </c>
    </row>
    <row r="345" spans="1:12" x14ac:dyDescent="0.25">
      <c r="A345" s="4">
        <v>344</v>
      </c>
      <c r="B345" s="16">
        <v>45534</v>
      </c>
      <c r="C345" s="14" t="s">
        <v>285</v>
      </c>
      <c r="D345" s="15" t="s">
        <v>95</v>
      </c>
      <c r="E345" s="15" t="s">
        <v>707</v>
      </c>
      <c r="F345" s="14" t="s">
        <v>619</v>
      </c>
      <c r="G345" s="15" t="s">
        <v>2</v>
      </c>
      <c r="H345" s="15" t="s">
        <v>693</v>
      </c>
      <c r="I345" s="14" t="s">
        <v>46</v>
      </c>
      <c r="J345" s="24">
        <v>527</v>
      </c>
      <c r="K345" s="24">
        <v>0</v>
      </c>
      <c r="L345" s="11">
        <f>J345+K345</f>
        <v>527</v>
      </c>
    </row>
    <row r="346" spans="1:12" x14ac:dyDescent="0.25">
      <c r="A346" s="4">
        <v>345</v>
      </c>
      <c r="B346" s="16">
        <v>45534</v>
      </c>
      <c r="C346" s="14" t="s">
        <v>285</v>
      </c>
      <c r="D346" s="15" t="s">
        <v>732</v>
      </c>
      <c r="E346" s="15" t="s">
        <v>739</v>
      </c>
      <c r="F346" s="14" t="s">
        <v>8</v>
      </c>
      <c r="G346" s="15" t="s">
        <v>2</v>
      </c>
      <c r="H346" s="15" t="s">
        <v>736</v>
      </c>
      <c r="I346" s="14" t="s">
        <v>737</v>
      </c>
      <c r="J346" s="24">
        <v>810.31</v>
      </c>
      <c r="K346" s="24">
        <v>125.79</v>
      </c>
      <c r="L346" s="11">
        <f>J346+K346</f>
        <v>936.09999999999991</v>
      </c>
    </row>
    <row r="347" spans="1:12" x14ac:dyDescent="0.25">
      <c r="A347" s="28">
        <v>346</v>
      </c>
      <c r="B347" s="16">
        <v>45534</v>
      </c>
      <c r="C347" s="14" t="s">
        <v>285</v>
      </c>
      <c r="D347" s="15" t="s">
        <v>732</v>
      </c>
      <c r="E347" s="15" t="s">
        <v>740</v>
      </c>
      <c r="F347" s="14" t="s">
        <v>8</v>
      </c>
      <c r="G347" s="15" t="s">
        <v>2</v>
      </c>
      <c r="H347" s="15" t="s">
        <v>741</v>
      </c>
      <c r="I347" s="14" t="s">
        <v>742</v>
      </c>
      <c r="J347" s="24">
        <v>467.18</v>
      </c>
      <c r="K347" s="24">
        <v>72.62</v>
      </c>
      <c r="L347" s="11">
        <f>J347+K347</f>
        <v>539.79999999999995</v>
      </c>
    </row>
    <row r="348" spans="1:12" x14ac:dyDescent="0.25">
      <c r="A348" s="4">
        <v>347</v>
      </c>
      <c r="B348" s="16">
        <v>45534</v>
      </c>
      <c r="C348" s="14" t="s">
        <v>285</v>
      </c>
      <c r="D348" s="15" t="s">
        <v>732</v>
      </c>
      <c r="E348" s="15" t="s">
        <v>745</v>
      </c>
      <c r="F348" s="14" t="s">
        <v>1</v>
      </c>
      <c r="G348" s="15" t="s">
        <v>2</v>
      </c>
      <c r="H348" s="15" t="s">
        <v>49</v>
      </c>
      <c r="I348" s="14" t="s">
        <v>50</v>
      </c>
      <c r="J348" s="24">
        <v>73.08</v>
      </c>
      <c r="K348" s="24">
        <v>11.72</v>
      </c>
      <c r="L348" s="11">
        <f>J348+K348</f>
        <v>84.8</v>
      </c>
    </row>
    <row r="349" spans="1:12" x14ac:dyDescent="0.25">
      <c r="A349" s="4">
        <v>348</v>
      </c>
      <c r="B349" s="16">
        <v>45534</v>
      </c>
      <c r="C349" s="14" t="s">
        <v>285</v>
      </c>
      <c r="D349" s="15" t="s">
        <v>732</v>
      </c>
      <c r="E349" s="15" t="s">
        <v>746</v>
      </c>
      <c r="F349" s="14" t="s">
        <v>1</v>
      </c>
      <c r="G349" s="15" t="s">
        <v>2</v>
      </c>
      <c r="H349" s="15" t="s">
        <v>49</v>
      </c>
      <c r="I349" s="14" t="s">
        <v>50</v>
      </c>
      <c r="J349" s="24">
        <v>115.25</v>
      </c>
      <c r="K349" s="24">
        <v>0</v>
      </c>
      <c r="L349" s="11">
        <f>J349+K349</f>
        <v>115.25</v>
      </c>
    </row>
    <row r="350" spans="1:12" x14ac:dyDescent="0.25">
      <c r="A350" s="4">
        <v>349</v>
      </c>
      <c r="B350" s="16">
        <v>45534</v>
      </c>
      <c r="C350" s="14" t="s">
        <v>285</v>
      </c>
      <c r="D350" s="15" t="s">
        <v>732</v>
      </c>
      <c r="E350" s="15" t="s">
        <v>747</v>
      </c>
      <c r="F350" s="14" t="s">
        <v>1</v>
      </c>
      <c r="G350" s="15" t="s">
        <v>2</v>
      </c>
      <c r="H350" s="15" t="s">
        <v>49</v>
      </c>
      <c r="I350" s="14" t="s">
        <v>50</v>
      </c>
      <c r="J350" s="24">
        <v>232.76</v>
      </c>
      <c r="K350" s="24">
        <v>37.24</v>
      </c>
      <c r="L350" s="11">
        <f>J350+K350</f>
        <v>270</v>
      </c>
    </row>
    <row r="351" spans="1:12" x14ac:dyDescent="0.25">
      <c r="A351" s="4">
        <v>350</v>
      </c>
      <c r="B351" s="16">
        <v>45534</v>
      </c>
      <c r="C351" s="14" t="s">
        <v>285</v>
      </c>
      <c r="D351" s="15" t="s">
        <v>732</v>
      </c>
      <c r="E351" s="15" t="s">
        <v>754</v>
      </c>
      <c r="F351" s="14" t="s">
        <v>1</v>
      </c>
      <c r="G351" s="15" t="s">
        <v>2</v>
      </c>
      <c r="H351" s="15" t="s">
        <v>49</v>
      </c>
      <c r="I351" s="14" t="s">
        <v>50</v>
      </c>
      <c r="J351" s="24">
        <f>729.32-119.83</f>
        <v>609.49</v>
      </c>
      <c r="K351" s="24">
        <v>97.51</v>
      </c>
      <c r="L351" s="11">
        <f>J351+K351</f>
        <v>707</v>
      </c>
    </row>
    <row r="352" spans="1:12" x14ac:dyDescent="0.25">
      <c r="A352" s="4">
        <v>351</v>
      </c>
      <c r="B352" s="16">
        <v>45534</v>
      </c>
      <c r="C352" s="14" t="s">
        <v>285</v>
      </c>
      <c r="D352" s="15" t="s">
        <v>732</v>
      </c>
      <c r="E352" s="15" t="s">
        <v>756</v>
      </c>
      <c r="F352" s="14" t="s">
        <v>1</v>
      </c>
      <c r="G352" s="15" t="s">
        <v>2</v>
      </c>
      <c r="H352" s="15" t="s">
        <v>49</v>
      </c>
      <c r="I352" s="14" t="s">
        <v>50</v>
      </c>
      <c r="J352" s="24">
        <f>558.62-128.45</f>
        <v>430.17</v>
      </c>
      <c r="K352" s="24">
        <v>68.83</v>
      </c>
      <c r="L352" s="11">
        <f>J352+K352</f>
        <v>499</v>
      </c>
    </row>
    <row r="353" spans="1:12" x14ac:dyDescent="0.25">
      <c r="A353" s="4">
        <v>352</v>
      </c>
      <c r="B353" s="16">
        <v>45534</v>
      </c>
      <c r="C353" s="14" t="s">
        <v>285</v>
      </c>
      <c r="D353" s="15" t="s">
        <v>732</v>
      </c>
      <c r="E353" s="15" t="s">
        <v>757</v>
      </c>
      <c r="F353" s="14" t="s">
        <v>1</v>
      </c>
      <c r="G353" s="15" t="s">
        <v>2</v>
      </c>
      <c r="H353" s="15" t="s">
        <v>49</v>
      </c>
      <c r="I353" s="14" t="s">
        <v>50</v>
      </c>
      <c r="J353" s="24">
        <f>523.28-119.83</f>
        <v>403.45</v>
      </c>
      <c r="K353" s="24">
        <v>64.55</v>
      </c>
      <c r="L353" s="11">
        <f>J353+K353</f>
        <v>468</v>
      </c>
    </row>
    <row r="354" spans="1:12" x14ac:dyDescent="0.25">
      <c r="A354" s="4">
        <v>353</v>
      </c>
      <c r="B354" s="16">
        <v>45534</v>
      </c>
      <c r="C354" s="14" t="s">
        <v>285</v>
      </c>
      <c r="D354" s="15" t="s">
        <v>732</v>
      </c>
      <c r="E354" s="15" t="s">
        <v>758</v>
      </c>
      <c r="F354" s="14" t="s">
        <v>1</v>
      </c>
      <c r="G354" s="15" t="s">
        <v>2</v>
      </c>
      <c r="H354" s="15" t="s">
        <v>49</v>
      </c>
      <c r="I354" s="14" t="s">
        <v>50</v>
      </c>
      <c r="J354" s="24">
        <f>508.62-112.07</f>
        <v>396.55</v>
      </c>
      <c r="K354" s="24">
        <v>63.45</v>
      </c>
      <c r="L354" s="11">
        <f>J354+K354</f>
        <v>460</v>
      </c>
    </row>
    <row r="355" spans="1:12" x14ac:dyDescent="0.25">
      <c r="A355" s="4">
        <v>354</v>
      </c>
      <c r="B355" s="16">
        <v>45535</v>
      </c>
      <c r="C355" s="14" t="s">
        <v>285</v>
      </c>
      <c r="D355" s="15" t="s">
        <v>52</v>
      </c>
      <c r="E355" s="15" t="s">
        <v>491</v>
      </c>
      <c r="F355" s="14" t="s">
        <v>1</v>
      </c>
      <c r="G355" s="15" t="s">
        <v>2</v>
      </c>
      <c r="H355" s="15" t="s">
        <v>492</v>
      </c>
      <c r="I355" s="14" t="s">
        <v>493</v>
      </c>
      <c r="J355" s="24">
        <v>171.55</v>
      </c>
      <c r="K355" s="24">
        <v>27.45</v>
      </c>
      <c r="L355" s="11">
        <f>J355+K355</f>
        <v>199</v>
      </c>
    </row>
    <row r="356" spans="1:12" x14ac:dyDescent="0.25">
      <c r="A356" s="4">
        <v>355</v>
      </c>
      <c r="B356" s="16">
        <v>45535</v>
      </c>
      <c r="C356" s="14" t="s">
        <v>285</v>
      </c>
      <c r="D356" s="15" t="s">
        <v>52</v>
      </c>
      <c r="E356" s="15" t="s">
        <v>494</v>
      </c>
      <c r="F356" s="14" t="s">
        <v>1</v>
      </c>
      <c r="G356" s="15" t="s">
        <v>2</v>
      </c>
      <c r="H356" s="15" t="s">
        <v>495</v>
      </c>
      <c r="I356" s="14" t="s">
        <v>496</v>
      </c>
      <c r="J356" s="24">
        <v>810.34</v>
      </c>
      <c r="K356" s="24">
        <v>129.66</v>
      </c>
      <c r="L356" s="11">
        <f>J356+K356</f>
        <v>940</v>
      </c>
    </row>
    <row r="357" spans="1:12" x14ac:dyDescent="0.25">
      <c r="A357" s="4">
        <v>356</v>
      </c>
      <c r="B357" s="16">
        <v>45535</v>
      </c>
      <c r="C357" s="14" t="s">
        <v>285</v>
      </c>
      <c r="D357" s="15" t="s">
        <v>16</v>
      </c>
      <c r="E357" s="15" t="s">
        <v>501</v>
      </c>
      <c r="F357" s="14" t="s">
        <v>51</v>
      </c>
      <c r="G357" s="15" t="s">
        <v>2</v>
      </c>
      <c r="H357" s="15" t="s">
        <v>108</v>
      </c>
      <c r="I357" s="14" t="s">
        <v>109</v>
      </c>
      <c r="J357" s="24">
        <v>1664.66</v>
      </c>
      <c r="K357" s="24">
        <v>266.33999999999997</v>
      </c>
      <c r="L357" s="11">
        <f>J357+K357</f>
        <v>1931</v>
      </c>
    </row>
    <row r="358" spans="1:12" x14ac:dyDescent="0.25">
      <c r="A358" s="4">
        <v>357</v>
      </c>
      <c r="B358" s="16">
        <v>45535</v>
      </c>
      <c r="C358" s="14" t="s">
        <v>285</v>
      </c>
      <c r="D358" s="15" t="s">
        <v>16</v>
      </c>
      <c r="E358" s="15" t="s">
        <v>503</v>
      </c>
      <c r="F358" s="14" t="s">
        <v>8</v>
      </c>
      <c r="G358" s="15" t="s">
        <v>2</v>
      </c>
      <c r="H358" s="15" t="s">
        <v>21</v>
      </c>
      <c r="I358" s="14" t="s">
        <v>22</v>
      </c>
      <c r="J358" s="24">
        <v>1011.44</v>
      </c>
      <c r="K358" s="24">
        <v>157.55000000000001</v>
      </c>
      <c r="L358" s="11">
        <f>J358+K358</f>
        <v>1168.99</v>
      </c>
    </row>
    <row r="359" spans="1:12" x14ac:dyDescent="0.25">
      <c r="A359" s="4">
        <v>358</v>
      </c>
      <c r="B359" s="16">
        <v>45535</v>
      </c>
      <c r="C359" s="14" t="s">
        <v>285</v>
      </c>
      <c r="D359" s="15" t="s">
        <v>732</v>
      </c>
      <c r="E359" s="15" t="s">
        <v>748</v>
      </c>
      <c r="F359" s="14" t="s">
        <v>1</v>
      </c>
      <c r="G359" s="15" t="s">
        <v>2</v>
      </c>
      <c r="H359" s="15" t="s">
        <v>78</v>
      </c>
      <c r="I359" s="14" t="s">
        <v>3</v>
      </c>
      <c r="J359" s="24">
        <f>1863.36-93.72</f>
        <v>1769.6399999999999</v>
      </c>
      <c r="K359" s="24">
        <v>79.03</v>
      </c>
      <c r="L359" s="11">
        <f>J359+K359</f>
        <v>1848.6699999999998</v>
      </c>
    </row>
    <row r="360" spans="1:12" x14ac:dyDescent="0.25">
      <c r="A360" s="4">
        <v>359</v>
      </c>
      <c r="B360" s="16">
        <v>45535</v>
      </c>
      <c r="C360" s="14" t="s">
        <v>285</v>
      </c>
      <c r="D360" s="15" t="s">
        <v>732</v>
      </c>
      <c r="E360" s="15" t="s">
        <v>749</v>
      </c>
      <c r="F360" s="14" t="s">
        <v>1</v>
      </c>
      <c r="G360" s="15" t="s">
        <v>2</v>
      </c>
      <c r="H360" s="15" t="s">
        <v>78</v>
      </c>
      <c r="I360" s="14" t="s">
        <v>3</v>
      </c>
      <c r="J360" s="24">
        <v>322.41000000000003</v>
      </c>
      <c r="K360" s="24">
        <v>51.59</v>
      </c>
      <c r="L360" s="11">
        <f>J360+K360</f>
        <v>374</v>
      </c>
    </row>
    <row r="361" spans="1:12" x14ac:dyDescent="0.25">
      <c r="A361" s="4">
        <v>360</v>
      </c>
      <c r="B361" s="16">
        <v>45535</v>
      </c>
      <c r="C361" s="14" t="s">
        <v>285</v>
      </c>
      <c r="D361" s="15" t="s">
        <v>732</v>
      </c>
      <c r="E361" s="15" t="s">
        <v>750</v>
      </c>
      <c r="F361" s="14" t="s">
        <v>1</v>
      </c>
      <c r="G361" s="15" t="s">
        <v>2</v>
      </c>
      <c r="H361" s="15" t="s">
        <v>78</v>
      </c>
      <c r="I361" s="14" t="s">
        <v>3</v>
      </c>
      <c r="J361" s="24">
        <f>1755.66-34.59</f>
        <v>1721.0700000000002</v>
      </c>
      <c r="K361" s="24">
        <v>89.1</v>
      </c>
      <c r="L361" s="11">
        <f>J361+K361</f>
        <v>1810.17</v>
      </c>
    </row>
    <row r="362" spans="1:12" x14ac:dyDescent="0.25">
      <c r="A362" s="28">
        <v>361</v>
      </c>
      <c r="B362" s="16">
        <v>45535</v>
      </c>
      <c r="C362" s="14" t="s">
        <v>285</v>
      </c>
      <c r="D362" s="15" t="s">
        <v>732</v>
      </c>
      <c r="E362" s="15" t="s">
        <v>755</v>
      </c>
      <c r="F362" s="14" t="s">
        <v>1</v>
      </c>
      <c r="G362" s="15" t="s">
        <v>2</v>
      </c>
      <c r="H362" s="15" t="s">
        <v>49</v>
      </c>
      <c r="I362" s="14" t="s">
        <v>50</v>
      </c>
      <c r="J362" s="24">
        <f>886.21-299.14</f>
        <v>587.07000000000005</v>
      </c>
      <c r="K362" s="24">
        <v>93.93</v>
      </c>
      <c r="L362" s="11">
        <f>J362+K362</f>
        <v>681</v>
      </c>
    </row>
    <row r="363" spans="1:12" x14ac:dyDescent="0.25">
      <c r="A363" s="4">
        <v>362</v>
      </c>
      <c r="B363" s="16">
        <v>45536</v>
      </c>
      <c r="C363" s="14" t="s">
        <v>484</v>
      </c>
      <c r="D363" s="15" t="s">
        <v>52</v>
      </c>
      <c r="E363" s="15" t="s">
        <v>497</v>
      </c>
      <c r="F363" s="14" t="s">
        <v>8</v>
      </c>
      <c r="G363" s="15" t="s">
        <v>2</v>
      </c>
      <c r="H363" s="15" t="s">
        <v>498</v>
      </c>
      <c r="I363" s="14" t="s">
        <v>499</v>
      </c>
      <c r="J363" s="24">
        <v>259.56</v>
      </c>
      <c r="K363" s="24">
        <v>40.44</v>
      </c>
      <c r="L363" s="11">
        <f>J363+K363</f>
        <v>300</v>
      </c>
    </row>
    <row r="364" spans="1:12" x14ac:dyDescent="0.25">
      <c r="A364" s="4">
        <v>363</v>
      </c>
      <c r="B364" s="16">
        <v>45538</v>
      </c>
      <c r="C364" s="14" t="s">
        <v>484</v>
      </c>
      <c r="D364" s="15" t="s">
        <v>4</v>
      </c>
      <c r="E364" s="15" t="s">
        <v>483</v>
      </c>
      <c r="F364" s="14" t="s">
        <v>8</v>
      </c>
      <c r="G364" s="15" t="s">
        <v>2</v>
      </c>
      <c r="H364" s="15" t="s">
        <v>32</v>
      </c>
      <c r="I364" s="14" t="s">
        <v>33</v>
      </c>
      <c r="J364" s="24">
        <v>346.16</v>
      </c>
      <c r="K364" s="24">
        <v>53.93</v>
      </c>
      <c r="L364" s="11">
        <f>J364+K364</f>
        <v>400.09000000000003</v>
      </c>
    </row>
    <row r="365" spans="1:12" x14ac:dyDescent="0.25">
      <c r="A365" s="4">
        <v>364</v>
      </c>
      <c r="B365" s="16">
        <v>45539</v>
      </c>
      <c r="C365" s="14" t="s">
        <v>484</v>
      </c>
      <c r="D365" s="15" t="s">
        <v>27</v>
      </c>
      <c r="E365" s="15" t="s">
        <v>485</v>
      </c>
      <c r="F365" s="14" t="s">
        <v>1</v>
      </c>
      <c r="G365" s="15" t="s">
        <v>2</v>
      </c>
      <c r="H365" s="15" t="s">
        <v>181</v>
      </c>
      <c r="I365" s="14" t="s">
        <v>182</v>
      </c>
      <c r="J365" s="24">
        <v>447.41</v>
      </c>
      <c r="K365" s="24">
        <v>71.59</v>
      </c>
      <c r="L365" s="11">
        <f>J365+K365</f>
        <v>519</v>
      </c>
    </row>
    <row r="366" spans="1:12" x14ac:dyDescent="0.25">
      <c r="A366" s="4">
        <v>365</v>
      </c>
      <c r="B366" s="16">
        <v>45539</v>
      </c>
      <c r="C366" s="14" t="s">
        <v>484</v>
      </c>
      <c r="D366" s="15" t="s">
        <v>27</v>
      </c>
      <c r="E366" s="15" t="s">
        <v>486</v>
      </c>
      <c r="F366" s="14" t="s">
        <v>1</v>
      </c>
      <c r="G366" s="15" t="s">
        <v>2</v>
      </c>
      <c r="H366" s="15" t="s">
        <v>75</v>
      </c>
      <c r="I366" s="14" t="s">
        <v>76</v>
      </c>
      <c r="J366" s="24">
        <v>537.07000000000005</v>
      </c>
      <c r="K366" s="24">
        <v>85.93</v>
      </c>
      <c r="L366" s="11">
        <f>J366+K366</f>
        <v>623</v>
      </c>
    </row>
    <row r="367" spans="1:12" x14ac:dyDescent="0.25">
      <c r="A367" s="4">
        <v>366</v>
      </c>
      <c r="B367" s="16">
        <v>45539</v>
      </c>
      <c r="C367" s="14" t="s">
        <v>484</v>
      </c>
      <c r="D367" s="15" t="s">
        <v>0</v>
      </c>
      <c r="E367" s="15" t="s">
        <v>487</v>
      </c>
      <c r="F367" s="14" t="s">
        <v>8</v>
      </c>
      <c r="G367" s="15" t="s">
        <v>2</v>
      </c>
      <c r="H367" s="15" t="s">
        <v>81</v>
      </c>
      <c r="I367" s="14" t="s">
        <v>82</v>
      </c>
      <c r="J367" s="24">
        <v>173.04</v>
      </c>
      <c r="K367" s="24">
        <v>26.96</v>
      </c>
      <c r="L367" s="11">
        <f>J367+K367</f>
        <v>200</v>
      </c>
    </row>
    <row r="368" spans="1:12" x14ac:dyDescent="0.25">
      <c r="A368" s="4">
        <v>367</v>
      </c>
      <c r="B368" s="16">
        <v>45539</v>
      </c>
      <c r="C368" s="14" t="s">
        <v>484</v>
      </c>
      <c r="D368" s="15" t="s">
        <v>0</v>
      </c>
      <c r="E368" s="15" t="s">
        <v>488</v>
      </c>
      <c r="F368" s="14" t="s">
        <v>8</v>
      </c>
      <c r="G368" s="15" t="s">
        <v>2</v>
      </c>
      <c r="H368" s="15" t="s">
        <v>489</v>
      </c>
      <c r="I368" s="14" t="s">
        <v>490</v>
      </c>
      <c r="J368" s="24">
        <v>117.38</v>
      </c>
      <c r="K368" s="24">
        <v>18.23</v>
      </c>
      <c r="L368" s="11">
        <f>J368+K368</f>
        <v>135.60999999999999</v>
      </c>
    </row>
    <row r="369" spans="1:12" x14ac:dyDescent="0.25">
      <c r="A369" s="4">
        <v>368</v>
      </c>
      <c r="B369" s="16">
        <v>45539</v>
      </c>
      <c r="C369" s="14" t="s">
        <v>484</v>
      </c>
      <c r="D369" s="15" t="s">
        <v>16</v>
      </c>
      <c r="E369" s="15" t="s">
        <v>502</v>
      </c>
      <c r="F369" s="14" t="s">
        <v>8</v>
      </c>
      <c r="G369" s="15" t="s">
        <v>2</v>
      </c>
      <c r="H369" s="15" t="s">
        <v>21</v>
      </c>
      <c r="I369" s="14" t="s">
        <v>22</v>
      </c>
      <c r="J369" s="24">
        <v>928.25</v>
      </c>
      <c r="K369" s="24">
        <v>144.6</v>
      </c>
      <c r="L369" s="11">
        <f>J369+K369</f>
        <v>1072.8499999999999</v>
      </c>
    </row>
    <row r="370" spans="1:12" x14ac:dyDescent="0.25">
      <c r="A370" s="4">
        <v>369</v>
      </c>
      <c r="B370" s="16">
        <v>45540</v>
      </c>
      <c r="C370" s="14" t="s">
        <v>484</v>
      </c>
      <c r="D370" s="15" t="s">
        <v>16</v>
      </c>
      <c r="E370" s="15" t="s">
        <v>826</v>
      </c>
      <c r="F370" s="20" t="s">
        <v>1</v>
      </c>
      <c r="G370" s="5" t="s">
        <v>2</v>
      </c>
      <c r="H370" s="15" t="s">
        <v>17</v>
      </c>
      <c r="I370" s="14" t="s">
        <v>18</v>
      </c>
      <c r="J370" s="24">
        <v>377.33</v>
      </c>
      <c r="K370" s="24">
        <v>60.37</v>
      </c>
      <c r="L370" s="11">
        <f>J370+K370</f>
        <v>437.7</v>
      </c>
    </row>
    <row r="371" spans="1:12" x14ac:dyDescent="0.25">
      <c r="A371" s="4">
        <v>370</v>
      </c>
      <c r="B371" s="16">
        <v>45540</v>
      </c>
      <c r="C371" s="14" t="s">
        <v>484</v>
      </c>
      <c r="D371" s="15" t="s">
        <v>16</v>
      </c>
      <c r="E371" s="15" t="s">
        <v>827</v>
      </c>
      <c r="F371" s="20" t="s">
        <v>1</v>
      </c>
      <c r="G371" s="5" t="s">
        <v>2</v>
      </c>
      <c r="H371" s="15" t="s">
        <v>828</v>
      </c>
      <c r="I371" s="14" t="s">
        <v>829</v>
      </c>
      <c r="J371" s="24">
        <v>256.89999999999998</v>
      </c>
      <c r="K371" s="24">
        <v>41.1</v>
      </c>
      <c r="L371" s="11">
        <f>J371+K371</f>
        <v>298</v>
      </c>
    </row>
    <row r="372" spans="1:12" x14ac:dyDescent="0.25">
      <c r="A372" s="4">
        <v>371</v>
      </c>
      <c r="B372" s="16">
        <v>45541</v>
      </c>
      <c r="C372" s="14" t="s">
        <v>484</v>
      </c>
      <c r="D372" s="15" t="s">
        <v>11</v>
      </c>
      <c r="E372" s="15" t="s">
        <v>500</v>
      </c>
      <c r="F372" s="14" t="s">
        <v>1</v>
      </c>
      <c r="G372" s="15" t="s">
        <v>2</v>
      </c>
      <c r="H372" s="15" t="s">
        <v>23</v>
      </c>
      <c r="I372" s="14" t="s">
        <v>24</v>
      </c>
      <c r="J372" s="24">
        <v>103.67</v>
      </c>
      <c r="K372" s="24">
        <f>3.26+10.07</f>
        <v>13.33</v>
      </c>
      <c r="L372" s="11">
        <f>J372+K372</f>
        <v>117</v>
      </c>
    </row>
    <row r="373" spans="1:12" x14ac:dyDescent="0.25">
      <c r="A373" s="4">
        <v>372</v>
      </c>
      <c r="B373" s="16">
        <v>45542</v>
      </c>
      <c r="C373" s="14" t="s">
        <v>484</v>
      </c>
      <c r="D373" s="15" t="s">
        <v>16</v>
      </c>
      <c r="E373" s="15" t="s">
        <v>830</v>
      </c>
      <c r="F373" s="14" t="s">
        <v>8</v>
      </c>
      <c r="G373" s="5" t="s">
        <v>2</v>
      </c>
      <c r="H373" s="15" t="s">
        <v>21</v>
      </c>
      <c r="I373" s="14" t="s">
        <v>22</v>
      </c>
      <c r="J373" s="24">
        <v>865.36</v>
      </c>
      <c r="K373" s="24">
        <v>134.80000000000001</v>
      </c>
      <c r="L373" s="11">
        <f>J373+K373</f>
        <v>1000.1600000000001</v>
      </c>
    </row>
    <row r="374" spans="1:12" x14ac:dyDescent="0.25">
      <c r="A374" s="4">
        <v>373</v>
      </c>
      <c r="B374" s="16">
        <v>45544</v>
      </c>
      <c r="C374" s="14" t="s">
        <v>484</v>
      </c>
      <c r="D374" s="15" t="s">
        <v>0</v>
      </c>
      <c r="E374" s="15" t="s">
        <v>517</v>
      </c>
      <c r="F374" s="14" t="s">
        <v>8</v>
      </c>
      <c r="G374" s="15" t="s">
        <v>2</v>
      </c>
      <c r="H374" s="15" t="s">
        <v>9</v>
      </c>
      <c r="I374" s="14" t="s">
        <v>10</v>
      </c>
      <c r="J374" s="24">
        <v>168.71</v>
      </c>
      <c r="K374" s="24">
        <v>26.29</v>
      </c>
      <c r="L374" s="11">
        <f>J374+K374</f>
        <v>195</v>
      </c>
    </row>
    <row r="375" spans="1:12" x14ac:dyDescent="0.25">
      <c r="A375" s="4">
        <v>374</v>
      </c>
      <c r="B375" s="16">
        <v>45544</v>
      </c>
      <c r="C375" s="14" t="s">
        <v>484</v>
      </c>
      <c r="D375" s="15" t="s">
        <v>0</v>
      </c>
      <c r="E375" s="15" t="s">
        <v>518</v>
      </c>
      <c r="F375" s="14" t="s">
        <v>8</v>
      </c>
      <c r="G375" s="15" t="s">
        <v>2</v>
      </c>
      <c r="H375" s="15" t="s">
        <v>37</v>
      </c>
      <c r="I375" s="14" t="s">
        <v>38</v>
      </c>
      <c r="J375" s="24">
        <v>173.03</v>
      </c>
      <c r="K375" s="24">
        <v>26.97</v>
      </c>
      <c r="L375" s="11">
        <f>J375+K375</f>
        <v>200</v>
      </c>
    </row>
    <row r="376" spans="1:12" x14ac:dyDescent="0.25">
      <c r="A376" s="4">
        <v>375</v>
      </c>
      <c r="B376" s="16">
        <v>45544</v>
      </c>
      <c r="C376" s="14" t="s">
        <v>484</v>
      </c>
      <c r="D376" s="15" t="s">
        <v>5</v>
      </c>
      <c r="E376" s="15" t="s">
        <v>516</v>
      </c>
      <c r="F376" s="14" t="s">
        <v>8</v>
      </c>
      <c r="G376" s="15" t="s">
        <v>2</v>
      </c>
      <c r="H376" s="15" t="s">
        <v>118</v>
      </c>
      <c r="I376" s="14" t="s">
        <v>119</v>
      </c>
      <c r="J376" s="24">
        <v>432.54</v>
      </c>
      <c r="K376" s="24">
        <v>67.459999999999994</v>
      </c>
      <c r="L376" s="11">
        <f>J376+K376</f>
        <v>500</v>
      </c>
    </row>
    <row r="377" spans="1:12" x14ac:dyDescent="0.25">
      <c r="A377" s="28">
        <v>376</v>
      </c>
      <c r="B377" s="16">
        <v>45544</v>
      </c>
      <c r="C377" s="14" t="s">
        <v>586</v>
      </c>
      <c r="D377" s="15" t="s">
        <v>69</v>
      </c>
      <c r="E377" s="15" t="s">
        <v>587</v>
      </c>
      <c r="F377" s="14" t="s">
        <v>36</v>
      </c>
      <c r="G377" s="15" t="s">
        <v>2</v>
      </c>
      <c r="H377" s="15"/>
      <c r="I377" s="14" t="s">
        <v>48</v>
      </c>
      <c r="J377" s="24">
        <v>89.99</v>
      </c>
      <c r="K377" s="24">
        <v>14.41</v>
      </c>
      <c r="L377" s="11">
        <f>J377+K377</f>
        <v>104.39999999999999</v>
      </c>
    </row>
    <row r="378" spans="1:12" x14ac:dyDescent="0.25">
      <c r="A378" s="4">
        <v>377</v>
      </c>
      <c r="B378" s="16">
        <v>45544</v>
      </c>
      <c r="C378" s="14" t="s">
        <v>484</v>
      </c>
      <c r="D378" s="15" t="s">
        <v>95</v>
      </c>
      <c r="E378" s="15" t="s">
        <v>715</v>
      </c>
      <c r="F378" s="14" t="s">
        <v>8</v>
      </c>
      <c r="G378" s="15" t="s">
        <v>2</v>
      </c>
      <c r="H378" s="15" t="s">
        <v>106</v>
      </c>
      <c r="I378" s="14" t="s">
        <v>107</v>
      </c>
      <c r="J378" s="24">
        <v>822.12</v>
      </c>
      <c r="K378" s="24">
        <v>127.5</v>
      </c>
      <c r="L378" s="11">
        <f>J378+K378</f>
        <v>949.62</v>
      </c>
    </row>
    <row r="379" spans="1:12" x14ac:dyDescent="0.25">
      <c r="A379" s="4">
        <v>378</v>
      </c>
      <c r="B379" s="16">
        <v>45545</v>
      </c>
      <c r="C379" s="14" t="s">
        <v>484</v>
      </c>
      <c r="D379" s="15" t="s">
        <v>11</v>
      </c>
      <c r="E379" s="15" t="s">
        <v>519</v>
      </c>
      <c r="F379" s="14" t="s">
        <v>1</v>
      </c>
      <c r="G379" s="15" t="s">
        <v>2</v>
      </c>
      <c r="H379" s="15" t="s">
        <v>23</v>
      </c>
      <c r="I379" s="14" t="s">
        <v>24</v>
      </c>
      <c r="J379" s="24">
        <v>406.32</v>
      </c>
      <c r="K379" s="24">
        <f>46.33+9.33</f>
        <v>55.66</v>
      </c>
      <c r="L379" s="11">
        <f>J379+K379</f>
        <v>461.98</v>
      </c>
    </row>
    <row r="380" spans="1:12" x14ac:dyDescent="0.25">
      <c r="A380" s="4">
        <v>379</v>
      </c>
      <c r="B380" s="16">
        <v>45545</v>
      </c>
      <c r="C380" s="14" t="s">
        <v>484</v>
      </c>
      <c r="D380" s="15" t="s">
        <v>16</v>
      </c>
      <c r="E380" s="15" t="s">
        <v>831</v>
      </c>
      <c r="F380" s="14" t="s">
        <v>8</v>
      </c>
      <c r="G380" s="5" t="s">
        <v>2</v>
      </c>
      <c r="H380" s="15" t="s">
        <v>21</v>
      </c>
      <c r="I380" s="14" t="s">
        <v>22</v>
      </c>
      <c r="J380" s="24">
        <v>605.66</v>
      </c>
      <c r="K380" s="24">
        <v>94.34</v>
      </c>
      <c r="L380" s="11">
        <f>J380+K380</f>
        <v>700</v>
      </c>
    </row>
    <row r="381" spans="1:12" x14ac:dyDescent="0.25">
      <c r="A381" s="4">
        <v>380</v>
      </c>
      <c r="B381" s="16">
        <v>45546</v>
      </c>
      <c r="C381" s="14" t="s">
        <v>484</v>
      </c>
      <c r="D381" s="15" t="s">
        <v>27</v>
      </c>
      <c r="E381" s="15" t="s">
        <v>520</v>
      </c>
      <c r="F381" s="14" t="s">
        <v>8</v>
      </c>
      <c r="G381" s="15" t="s">
        <v>2</v>
      </c>
      <c r="H381" s="15" t="s">
        <v>231</v>
      </c>
      <c r="I381" s="14" t="s">
        <v>232</v>
      </c>
      <c r="J381" s="24">
        <v>173.16</v>
      </c>
      <c r="K381" s="24">
        <v>26.84</v>
      </c>
      <c r="L381" s="11">
        <f>J381+K381</f>
        <v>200</v>
      </c>
    </row>
    <row r="382" spans="1:12" x14ac:dyDescent="0.25">
      <c r="A382" s="4">
        <v>381</v>
      </c>
      <c r="B382" s="16">
        <v>45546</v>
      </c>
      <c r="C382" s="14" t="s">
        <v>484</v>
      </c>
      <c r="D382" s="15" t="s">
        <v>27</v>
      </c>
      <c r="E382" s="15" t="s">
        <v>521</v>
      </c>
      <c r="F382" s="14" t="s">
        <v>1</v>
      </c>
      <c r="G382" s="15" t="s">
        <v>2</v>
      </c>
      <c r="H382" s="15" t="s">
        <v>75</v>
      </c>
      <c r="I382" s="14" t="s">
        <v>76</v>
      </c>
      <c r="J382" s="24">
        <v>226.72</v>
      </c>
      <c r="K382" s="24">
        <v>36.28</v>
      </c>
      <c r="L382" s="11">
        <f>J382+K382</f>
        <v>263</v>
      </c>
    </row>
    <row r="383" spans="1:12" x14ac:dyDescent="0.25">
      <c r="A383" s="4">
        <v>382</v>
      </c>
      <c r="B383" s="16">
        <v>45546</v>
      </c>
      <c r="C383" s="14" t="s">
        <v>484</v>
      </c>
      <c r="D383" s="15" t="s">
        <v>27</v>
      </c>
      <c r="E383" s="15" t="s">
        <v>522</v>
      </c>
      <c r="F383" s="14" t="s">
        <v>1</v>
      </c>
      <c r="G383" s="15" t="s">
        <v>2</v>
      </c>
      <c r="H383" s="15" t="s">
        <v>181</v>
      </c>
      <c r="I383" s="14" t="s">
        <v>182</v>
      </c>
      <c r="J383" s="24">
        <v>401.72</v>
      </c>
      <c r="K383" s="24">
        <v>64.28</v>
      </c>
      <c r="L383" s="11">
        <f>J383+K383</f>
        <v>466</v>
      </c>
    </row>
    <row r="384" spans="1:12" x14ac:dyDescent="0.25">
      <c r="A384" s="4">
        <v>383</v>
      </c>
      <c r="B384" s="16">
        <v>45546</v>
      </c>
      <c r="C384" s="14" t="s">
        <v>484</v>
      </c>
      <c r="D384" s="15" t="s">
        <v>27</v>
      </c>
      <c r="E384" s="15" t="s">
        <v>523</v>
      </c>
      <c r="F384" s="14" t="s">
        <v>1</v>
      </c>
      <c r="G384" s="15" t="s">
        <v>2</v>
      </c>
      <c r="H384" s="15" t="s">
        <v>78</v>
      </c>
      <c r="I384" s="14" t="s">
        <v>3</v>
      </c>
      <c r="J384" s="24">
        <f>2946.84-16</f>
        <v>2930.84</v>
      </c>
      <c r="K384" s="24">
        <v>92.83</v>
      </c>
      <c r="L384" s="11">
        <f>J384+K384</f>
        <v>3023.67</v>
      </c>
    </row>
    <row r="385" spans="1:12" x14ac:dyDescent="0.25">
      <c r="A385" s="4">
        <v>384</v>
      </c>
      <c r="B385" s="16">
        <v>45546</v>
      </c>
      <c r="C385" s="14" t="s">
        <v>484</v>
      </c>
      <c r="D385" s="15" t="s">
        <v>27</v>
      </c>
      <c r="E385" s="15" t="s">
        <v>524</v>
      </c>
      <c r="F385" s="14" t="s">
        <v>1</v>
      </c>
      <c r="G385" s="15" t="s">
        <v>2</v>
      </c>
      <c r="H385" s="15" t="s">
        <v>78</v>
      </c>
      <c r="I385" s="14" t="s">
        <v>3</v>
      </c>
      <c r="J385" s="24">
        <v>333.41</v>
      </c>
      <c r="K385" s="24">
        <v>21.24</v>
      </c>
      <c r="L385" s="11">
        <f>J385+K385</f>
        <v>354.65000000000003</v>
      </c>
    </row>
    <row r="386" spans="1:12" x14ac:dyDescent="0.25">
      <c r="A386" s="4">
        <v>385</v>
      </c>
      <c r="B386" s="16">
        <v>45546</v>
      </c>
      <c r="C386" s="14" t="s">
        <v>484</v>
      </c>
      <c r="D386" s="15" t="s">
        <v>95</v>
      </c>
      <c r="E386" s="15" t="s">
        <v>710</v>
      </c>
      <c r="F386" s="14" t="s">
        <v>73</v>
      </c>
      <c r="G386" s="15" t="s">
        <v>2</v>
      </c>
      <c r="H386" s="15" t="s">
        <v>711</v>
      </c>
      <c r="I386" s="14" t="s">
        <v>712</v>
      </c>
      <c r="J386" s="24">
        <v>113</v>
      </c>
      <c r="K386" s="24">
        <v>0</v>
      </c>
      <c r="L386" s="11">
        <f>J386+K386</f>
        <v>113</v>
      </c>
    </row>
    <row r="387" spans="1:12" x14ac:dyDescent="0.25">
      <c r="A387" s="4">
        <v>386</v>
      </c>
      <c r="B387" s="16">
        <v>45546</v>
      </c>
      <c r="C387" s="14" t="s">
        <v>484</v>
      </c>
      <c r="D387" s="15" t="s">
        <v>95</v>
      </c>
      <c r="E387" s="15" t="s">
        <v>713</v>
      </c>
      <c r="F387" s="14" t="s">
        <v>73</v>
      </c>
      <c r="G387" s="15" t="s">
        <v>2</v>
      </c>
      <c r="H387" s="15" t="s">
        <v>711</v>
      </c>
      <c r="I387" s="14" t="s">
        <v>712</v>
      </c>
      <c r="J387" s="24">
        <v>156</v>
      </c>
      <c r="K387" s="24">
        <v>0</v>
      </c>
      <c r="L387" s="11">
        <f>J387+K387</f>
        <v>156</v>
      </c>
    </row>
    <row r="388" spans="1:12" x14ac:dyDescent="0.25">
      <c r="A388" s="4">
        <v>387</v>
      </c>
      <c r="B388" s="16">
        <v>45546</v>
      </c>
      <c r="C388" s="14" t="s">
        <v>484</v>
      </c>
      <c r="D388" s="15" t="s">
        <v>95</v>
      </c>
      <c r="E388" s="15" t="s">
        <v>714</v>
      </c>
      <c r="F388" s="14" t="s">
        <v>73</v>
      </c>
      <c r="G388" s="15" t="s">
        <v>2</v>
      </c>
      <c r="H388" s="15" t="s">
        <v>711</v>
      </c>
      <c r="I388" s="14" t="s">
        <v>712</v>
      </c>
      <c r="J388" s="24">
        <f>335-83.75</f>
        <v>251.25</v>
      </c>
      <c r="K388" s="24">
        <v>0</v>
      </c>
      <c r="L388" s="11">
        <f>J388+K388</f>
        <v>251.25</v>
      </c>
    </row>
    <row r="389" spans="1:12" x14ac:dyDescent="0.25">
      <c r="A389" s="4">
        <v>388</v>
      </c>
      <c r="B389" s="16">
        <v>45546</v>
      </c>
      <c r="C389" s="14" t="s">
        <v>717</v>
      </c>
      <c r="D389" s="15" t="s">
        <v>95</v>
      </c>
      <c r="E389" s="15" t="s">
        <v>716</v>
      </c>
      <c r="F389" s="14" t="s">
        <v>1</v>
      </c>
      <c r="G389" s="15" t="s">
        <v>2</v>
      </c>
      <c r="H389" s="15" t="s">
        <v>23</v>
      </c>
      <c r="I389" s="14" t="s">
        <v>24</v>
      </c>
      <c r="J389" s="24">
        <v>86.5</v>
      </c>
      <c r="K389" s="24">
        <v>0</v>
      </c>
      <c r="L389" s="11">
        <f>J389+K389</f>
        <v>86.5</v>
      </c>
    </row>
    <row r="390" spans="1:12" x14ac:dyDescent="0.25">
      <c r="A390" s="4">
        <v>389</v>
      </c>
      <c r="B390" s="16">
        <v>45546</v>
      </c>
      <c r="C390" s="14" t="s">
        <v>484</v>
      </c>
      <c r="D390" s="15" t="s">
        <v>95</v>
      </c>
      <c r="E390" s="15" t="s">
        <v>718</v>
      </c>
      <c r="F390" s="14" t="s">
        <v>1</v>
      </c>
      <c r="G390" s="15" t="s">
        <v>2</v>
      </c>
      <c r="H390" s="15" t="s">
        <v>49</v>
      </c>
      <c r="I390" s="14" t="s">
        <v>50</v>
      </c>
      <c r="J390" s="24">
        <v>435.34</v>
      </c>
      <c r="K390" s="24">
        <v>69.66</v>
      </c>
      <c r="L390" s="11">
        <f>J390+K390</f>
        <v>505</v>
      </c>
    </row>
    <row r="391" spans="1:12" x14ac:dyDescent="0.25">
      <c r="A391" s="4">
        <v>390</v>
      </c>
      <c r="B391" s="16">
        <v>45546</v>
      </c>
      <c r="C391" s="14" t="s">
        <v>484</v>
      </c>
      <c r="D391" s="15" t="s">
        <v>95</v>
      </c>
      <c r="E391" s="15" t="s">
        <v>719</v>
      </c>
      <c r="F391" s="14" t="s">
        <v>1</v>
      </c>
      <c r="G391" s="15" t="s">
        <v>2</v>
      </c>
      <c r="H391" s="15" t="s">
        <v>49</v>
      </c>
      <c r="I391" s="14" t="s">
        <v>50</v>
      </c>
      <c r="J391" s="24">
        <v>360.34</v>
      </c>
      <c r="K391" s="24">
        <v>57.66</v>
      </c>
      <c r="L391" s="11">
        <f>J391+K391</f>
        <v>418</v>
      </c>
    </row>
    <row r="392" spans="1:12" x14ac:dyDescent="0.25">
      <c r="A392" s="28">
        <v>391</v>
      </c>
      <c r="B392" s="16">
        <v>45546</v>
      </c>
      <c r="C392" s="14" t="s">
        <v>484</v>
      </c>
      <c r="D392" s="15" t="s">
        <v>95</v>
      </c>
      <c r="E392" s="15" t="s">
        <v>726</v>
      </c>
      <c r="F392" s="14" t="s">
        <v>1</v>
      </c>
      <c r="G392" s="15" t="s">
        <v>2</v>
      </c>
      <c r="H392" s="15" t="s">
        <v>23</v>
      </c>
      <c r="I392" s="14" t="s">
        <v>24</v>
      </c>
      <c r="J392" s="24">
        <v>34.049999999999997</v>
      </c>
      <c r="K392" s="24">
        <v>5.45</v>
      </c>
      <c r="L392" s="11">
        <f>J392+K392</f>
        <v>39.5</v>
      </c>
    </row>
    <row r="393" spans="1:12" x14ac:dyDescent="0.25">
      <c r="A393" s="4">
        <v>392</v>
      </c>
      <c r="B393" s="16">
        <v>45546</v>
      </c>
      <c r="C393" s="14" t="s">
        <v>484</v>
      </c>
      <c r="D393" s="15" t="s">
        <v>95</v>
      </c>
      <c r="E393" s="15" t="s">
        <v>727</v>
      </c>
      <c r="F393" s="14" t="s">
        <v>1</v>
      </c>
      <c r="G393" s="15" t="s">
        <v>2</v>
      </c>
      <c r="H393" s="15" t="s">
        <v>23</v>
      </c>
      <c r="I393" s="14" t="s">
        <v>24</v>
      </c>
      <c r="J393" s="24">
        <v>54.78</v>
      </c>
      <c r="K393" s="24">
        <v>3.72</v>
      </c>
      <c r="L393" s="11">
        <f>J393+K393</f>
        <v>58.5</v>
      </c>
    </row>
    <row r="394" spans="1:12" x14ac:dyDescent="0.25">
      <c r="A394" s="4">
        <v>393</v>
      </c>
      <c r="B394" s="16">
        <v>45546</v>
      </c>
      <c r="C394" s="14" t="s">
        <v>484</v>
      </c>
      <c r="D394" s="15" t="s">
        <v>95</v>
      </c>
      <c r="E394" s="15" t="s">
        <v>728</v>
      </c>
      <c r="F394" s="14" t="s">
        <v>1</v>
      </c>
      <c r="G394" s="15" t="s">
        <v>2</v>
      </c>
      <c r="H394" s="15" t="s">
        <v>23</v>
      </c>
      <c r="I394" s="14" t="s">
        <v>24</v>
      </c>
      <c r="J394" s="24">
        <v>34.909999999999997</v>
      </c>
      <c r="K394" s="24">
        <v>5.59</v>
      </c>
      <c r="L394" s="11">
        <f>J394+K394</f>
        <v>40.5</v>
      </c>
    </row>
    <row r="395" spans="1:12" x14ac:dyDescent="0.25">
      <c r="A395" s="4">
        <v>394</v>
      </c>
      <c r="B395" s="16">
        <v>45546</v>
      </c>
      <c r="C395" s="14" t="s">
        <v>484</v>
      </c>
      <c r="D395" s="15" t="s">
        <v>95</v>
      </c>
      <c r="E395" s="15" t="s">
        <v>729</v>
      </c>
      <c r="F395" s="14" t="s">
        <v>1</v>
      </c>
      <c r="G395" s="15" t="s">
        <v>2</v>
      </c>
      <c r="H395" s="15" t="s">
        <v>23</v>
      </c>
      <c r="I395" s="14" t="s">
        <v>24</v>
      </c>
      <c r="J395" s="24">
        <v>214.88</v>
      </c>
      <c r="K395" s="24">
        <f>3.26+27.86</f>
        <v>31.119999999999997</v>
      </c>
      <c r="L395" s="11">
        <f>J395+K395</f>
        <v>246</v>
      </c>
    </row>
    <row r="396" spans="1:12" x14ac:dyDescent="0.25">
      <c r="A396" s="4">
        <v>395</v>
      </c>
      <c r="B396" s="16">
        <v>45546</v>
      </c>
      <c r="C396" s="14" t="s">
        <v>484</v>
      </c>
      <c r="D396" s="15" t="s">
        <v>95</v>
      </c>
      <c r="E396" s="15" t="s">
        <v>730</v>
      </c>
      <c r="F396" s="14" t="s">
        <v>1</v>
      </c>
      <c r="G396" s="15" t="s">
        <v>2</v>
      </c>
      <c r="H396" s="15" t="s">
        <v>23</v>
      </c>
      <c r="I396" s="14" t="s">
        <v>24</v>
      </c>
      <c r="J396" s="24">
        <v>17.670000000000002</v>
      </c>
      <c r="K396" s="24">
        <v>2.83</v>
      </c>
      <c r="L396" s="11">
        <f>J396+K396</f>
        <v>20.5</v>
      </c>
    </row>
    <row r="397" spans="1:12" x14ac:dyDescent="0.25">
      <c r="A397" s="4">
        <v>396</v>
      </c>
      <c r="B397" s="16">
        <v>45549</v>
      </c>
      <c r="C397" s="14" t="s">
        <v>484</v>
      </c>
      <c r="D397" s="15" t="s">
        <v>52</v>
      </c>
      <c r="E397" s="15" t="s">
        <v>598</v>
      </c>
      <c r="F397" s="14" t="s">
        <v>53</v>
      </c>
      <c r="G397" s="15" t="s">
        <v>2</v>
      </c>
      <c r="H397" s="15" t="s">
        <v>54</v>
      </c>
      <c r="I397" s="14" t="s">
        <v>55</v>
      </c>
      <c r="J397" s="24">
        <f>1368.97-359.91</f>
        <v>1009.06</v>
      </c>
      <c r="K397" s="24">
        <v>161.44999999999999</v>
      </c>
      <c r="L397" s="11">
        <f>J397+K397</f>
        <v>1170.51</v>
      </c>
    </row>
    <row r="398" spans="1:12" x14ac:dyDescent="0.25">
      <c r="A398" s="4">
        <v>397</v>
      </c>
      <c r="B398" s="16">
        <v>45549</v>
      </c>
      <c r="C398" s="14" t="s">
        <v>484</v>
      </c>
      <c r="D398" s="15" t="s">
        <v>52</v>
      </c>
      <c r="E398" s="15" t="s">
        <v>599</v>
      </c>
      <c r="F398" s="14" t="s">
        <v>600</v>
      </c>
      <c r="G398" s="15" t="s">
        <v>2</v>
      </c>
      <c r="H398" s="15" t="s">
        <v>601</v>
      </c>
      <c r="I398" s="14" t="s">
        <v>426</v>
      </c>
      <c r="J398" s="24">
        <f>323.26-16.16</f>
        <v>307.09999999999997</v>
      </c>
      <c r="K398" s="24">
        <v>49.13</v>
      </c>
      <c r="L398" s="11">
        <f>J398+K398</f>
        <v>356.22999999999996</v>
      </c>
    </row>
    <row r="399" spans="1:12" x14ac:dyDescent="0.25">
      <c r="A399" s="4">
        <v>398</v>
      </c>
      <c r="B399" s="16">
        <v>45549</v>
      </c>
      <c r="C399" s="14" t="s">
        <v>484</v>
      </c>
      <c r="D399" s="15" t="s">
        <v>52</v>
      </c>
      <c r="E399" s="15" t="s">
        <v>602</v>
      </c>
      <c r="F399" s="14" t="s">
        <v>600</v>
      </c>
      <c r="G399" s="15" t="s">
        <v>2</v>
      </c>
      <c r="H399" s="15" t="s">
        <v>601</v>
      </c>
      <c r="I399" s="14" t="s">
        <v>426</v>
      </c>
      <c r="J399" s="24">
        <v>739.21</v>
      </c>
      <c r="K399" s="24">
        <v>118.29</v>
      </c>
      <c r="L399" s="11">
        <f>J399+K399</f>
        <v>857.5</v>
      </c>
    </row>
    <row r="400" spans="1:12" x14ac:dyDescent="0.25">
      <c r="A400" s="4">
        <v>399</v>
      </c>
      <c r="B400" s="16">
        <v>45549</v>
      </c>
      <c r="C400" s="14" t="s">
        <v>484</v>
      </c>
      <c r="D400" s="15" t="s">
        <v>52</v>
      </c>
      <c r="E400" s="15" t="s">
        <v>603</v>
      </c>
      <c r="F400" s="14" t="s">
        <v>53</v>
      </c>
      <c r="G400" s="15" t="s">
        <v>2</v>
      </c>
      <c r="H400" s="15" t="s">
        <v>136</v>
      </c>
      <c r="I400" s="14" t="s">
        <v>135</v>
      </c>
      <c r="J400" s="24">
        <v>863.8</v>
      </c>
      <c r="K400" s="24">
        <v>138.19999999999999</v>
      </c>
      <c r="L400" s="11">
        <f>J400+K400</f>
        <v>1002</v>
      </c>
    </row>
    <row r="401" spans="1:12" x14ac:dyDescent="0.25">
      <c r="A401" s="4">
        <v>400</v>
      </c>
      <c r="B401" s="16">
        <v>45549</v>
      </c>
      <c r="C401" s="14" t="s">
        <v>484</v>
      </c>
      <c r="D401" s="15" t="s">
        <v>52</v>
      </c>
      <c r="E401" s="15" t="s">
        <v>598</v>
      </c>
      <c r="F401" s="14" t="s">
        <v>53</v>
      </c>
      <c r="G401" s="15" t="s">
        <v>2</v>
      </c>
      <c r="H401" s="15" t="s">
        <v>54</v>
      </c>
      <c r="I401" s="14" t="s">
        <v>55</v>
      </c>
      <c r="J401" s="24">
        <f>1368.97-359.91</f>
        <v>1009.06</v>
      </c>
      <c r="K401" s="24">
        <v>161.44999999999999</v>
      </c>
      <c r="L401" s="11">
        <f>J401+K401</f>
        <v>1170.51</v>
      </c>
    </row>
    <row r="402" spans="1:12" x14ac:dyDescent="0.25">
      <c r="A402" s="4">
        <v>401</v>
      </c>
      <c r="B402" s="16">
        <v>45549</v>
      </c>
      <c r="C402" s="14" t="s">
        <v>484</v>
      </c>
      <c r="D402" s="15" t="s">
        <v>52</v>
      </c>
      <c r="E402" s="15" t="s">
        <v>606</v>
      </c>
      <c r="F402" s="14" t="s">
        <v>1</v>
      </c>
      <c r="G402" s="15" t="s">
        <v>2</v>
      </c>
      <c r="H402" s="15" t="s">
        <v>604</v>
      </c>
      <c r="I402" s="14" t="s">
        <v>605</v>
      </c>
      <c r="J402" s="24">
        <v>445.69</v>
      </c>
      <c r="K402" s="24">
        <v>71.31</v>
      </c>
      <c r="L402" s="11">
        <f>J402+K402</f>
        <v>517</v>
      </c>
    </row>
    <row r="403" spans="1:12" x14ac:dyDescent="0.25">
      <c r="A403" s="4">
        <v>402</v>
      </c>
      <c r="B403" s="16">
        <v>45549</v>
      </c>
      <c r="C403" s="14" t="s">
        <v>484</v>
      </c>
      <c r="D403" s="15" t="s">
        <v>52</v>
      </c>
      <c r="E403" s="15" t="s">
        <v>607</v>
      </c>
      <c r="F403" s="14" t="s">
        <v>53</v>
      </c>
      <c r="G403" s="15" t="s">
        <v>2</v>
      </c>
      <c r="H403" s="15" t="s">
        <v>136</v>
      </c>
      <c r="I403" s="14" t="s">
        <v>135</v>
      </c>
      <c r="J403" s="24">
        <v>1893.96</v>
      </c>
      <c r="K403" s="24">
        <v>303.04000000000002</v>
      </c>
      <c r="L403" s="11">
        <f>J403+K403</f>
        <v>2197</v>
      </c>
    </row>
    <row r="404" spans="1:12" x14ac:dyDescent="0.25">
      <c r="A404" s="4">
        <v>403</v>
      </c>
      <c r="B404" s="16">
        <v>45549</v>
      </c>
      <c r="C404" s="14" t="s">
        <v>484</v>
      </c>
      <c r="D404" s="15" t="s">
        <v>52</v>
      </c>
      <c r="E404" s="15">
        <v>3774956</v>
      </c>
      <c r="F404" s="14" t="s">
        <v>1</v>
      </c>
      <c r="G404" s="15" t="s">
        <v>2</v>
      </c>
      <c r="H404" s="15" t="s">
        <v>608</v>
      </c>
      <c r="I404" s="14" t="s">
        <v>609</v>
      </c>
      <c r="J404" s="24">
        <v>60.34</v>
      </c>
      <c r="K404" s="24">
        <v>9.66</v>
      </c>
      <c r="L404" s="11">
        <f>J404+K404</f>
        <v>70</v>
      </c>
    </row>
    <row r="405" spans="1:12" x14ac:dyDescent="0.25">
      <c r="A405" s="4">
        <v>404</v>
      </c>
      <c r="B405" s="16">
        <v>45549</v>
      </c>
      <c r="C405" s="14" t="s">
        <v>484</v>
      </c>
      <c r="D405" s="15" t="s">
        <v>52</v>
      </c>
      <c r="E405" s="15" t="s">
        <v>612</v>
      </c>
      <c r="F405" s="14" t="s">
        <v>8</v>
      </c>
      <c r="G405" s="15" t="s">
        <v>2</v>
      </c>
      <c r="H405" s="15" t="s">
        <v>610</v>
      </c>
      <c r="I405" s="14" t="s">
        <v>611</v>
      </c>
      <c r="J405" s="24">
        <v>337.09</v>
      </c>
      <c r="K405" s="24">
        <v>62.91</v>
      </c>
      <c r="L405" s="11">
        <f>J405+K405</f>
        <v>400</v>
      </c>
    </row>
    <row r="406" spans="1:12" x14ac:dyDescent="0.25">
      <c r="A406" s="4">
        <v>405</v>
      </c>
      <c r="B406" s="16">
        <v>45550</v>
      </c>
      <c r="C406" s="14" t="s">
        <v>484</v>
      </c>
      <c r="D406" s="15" t="s">
        <v>112</v>
      </c>
      <c r="E406" s="15" t="s">
        <v>531</v>
      </c>
      <c r="F406" s="14" t="s">
        <v>51</v>
      </c>
      <c r="G406" s="15" t="s">
        <v>2</v>
      </c>
      <c r="H406" s="15" t="s">
        <v>113</v>
      </c>
      <c r="I406" s="14" t="s">
        <v>114</v>
      </c>
      <c r="J406" s="24">
        <v>662</v>
      </c>
      <c r="K406" s="24">
        <v>0</v>
      </c>
      <c r="L406" s="11">
        <f>J406+K406</f>
        <v>662</v>
      </c>
    </row>
    <row r="407" spans="1:12" x14ac:dyDescent="0.25">
      <c r="A407" s="28">
        <v>406</v>
      </c>
      <c r="B407" s="16">
        <v>45550</v>
      </c>
      <c r="C407" s="14" t="s">
        <v>484</v>
      </c>
      <c r="D407" s="15" t="s">
        <v>112</v>
      </c>
      <c r="E407" s="15" t="s">
        <v>532</v>
      </c>
      <c r="F407" s="14" t="s">
        <v>51</v>
      </c>
      <c r="G407" s="15" t="s">
        <v>2</v>
      </c>
      <c r="H407" s="15" t="s">
        <v>113</v>
      </c>
      <c r="I407" s="14" t="s">
        <v>114</v>
      </c>
      <c r="J407" s="24">
        <v>57</v>
      </c>
      <c r="K407" s="24">
        <v>0</v>
      </c>
      <c r="L407" s="11">
        <f>J407+K407</f>
        <v>57</v>
      </c>
    </row>
    <row r="408" spans="1:12" x14ac:dyDescent="0.25">
      <c r="A408" s="4">
        <v>407</v>
      </c>
      <c r="B408" s="16">
        <v>45550</v>
      </c>
      <c r="C408" s="14" t="s">
        <v>484</v>
      </c>
      <c r="D408" s="15" t="s">
        <v>112</v>
      </c>
      <c r="E408" s="15" t="s">
        <v>533</v>
      </c>
      <c r="F408" s="14" t="s">
        <v>51</v>
      </c>
      <c r="G408" s="15" t="s">
        <v>2</v>
      </c>
      <c r="H408" s="15" t="s">
        <v>113</v>
      </c>
      <c r="I408" s="14" t="s">
        <v>114</v>
      </c>
      <c r="J408" s="24">
        <v>57</v>
      </c>
      <c r="K408" s="24">
        <v>0</v>
      </c>
      <c r="L408" s="11">
        <f>J408+K408</f>
        <v>57</v>
      </c>
    </row>
    <row r="409" spans="1:12" x14ac:dyDescent="0.25">
      <c r="A409" s="4">
        <v>408</v>
      </c>
      <c r="B409" s="16">
        <v>45550</v>
      </c>
      <c r="C409" s="14" t="s">
        <v>484</v>
      </c>
      <c r="D409" s="15" t="s">
        <v>112</v>
      </c>
      <c r="E409" s="15" t="s">
        <v>534</v>
      </c>
      <c r="F409" s="14" t="s">
        <v>51</v>
      </c>
      <c r="G409" s="15" t="s">
        <v>2</v>
      </c>
      <c r="H409" s="15" t="s">
        <v>113</v>
      </c>
      <c r="I409" s="14" t="s">
        <v>114</v>
      </c>
      <c r="J409" s="24">
        <v>57</v>
      </c>
      <c r="K409" s="24">
        <v>0</v>
      </c>
      <c r="L409" s="11">
        <f>J409+K409</f>
        <v>57</v>
      </c>
    </row>
    <row r="410" spans="1:12" x14ac:dyDescent="0.25">
      <c r="A410" s="4">
        <v>409</v>
      </c>
      <c r="B410" s="16">
        <v>45550</v>
      </c>
      <c r="C410" s="14" t="s">
        <v>484</v>
      </c>
      <c r="D410" s="15" t="s">
        <v>0</v>
      </c>
      <c r="E410" s="15">
        <v>187012</v>
      </c>
      <c r="F410" s="14" t="s">
        <v>8</v>
      </c>
      <c r="G410" s="15" t="s">
        <v>2</v>
      </c>
      <c r="H410" s="15" t="s">
        <v>622</v>
      </c>
      <c r="I410" s="14"/>
      <c r="J410" s="24">
        <v>346.16</v>
      </c>
      <c r="K410" s="24">
        <v>53.84</v>
      </c>
      <c r="L410" s="11">
        <f>J410+K410</f>
        <v>400</v>
      </c>
    </row>
    <row r="411" spans="1:12" x14ac:dyDescent="0.25">
      <c r="A411" s="4">
        <v>410</v>
      </c>
      <c r="B411" s="16">
        <v>45552</v>
      </c>
      <c r="C411" s="14" t="s">
        <v>484</v>
      </c>
      <c r="D411" s="15" t="s">
        <v>0</v>
      </c>
      <c r="E411" s="15" t="s">
        <v>525</v>
      </c>
      <c r="F411" s="14" t="s">
        <v>8</v>
      </c>
      <c r="G411" s="15" t="s">
        <v>2</v>
      </c>
      <c r="H411" s="15" t="s">
        <v>9</v>
      </c>
      <c r="I411" s="14" t="s">
        <v>10</v>
      </c>
      <c r="J411" s="24">
        <v>73.540000000000006</v>
      </c>
      <c r="K411" s="24">
        <v>11.46</v>
      </c>
      <c r="L411" s="11">
        <f>J411+K411</f>
        <v>85</v>
      </c>
    </row>
    <row r="412" spans="1:12" x14ac:dyDescent="0.25">
      <c r="A412" s="4">
        <v>411</v>
      </c>
      <c r="B412" s="16">
        <v>45552</v>
      </c>
      <c r="C412" s="14" t="s">
        <v>484</v>
      </c>
      <c r="D412" s="15" t="s">
        <v>11</v>
      </c>
      <c r="E412" s="15" t="s">
        <v>526</v>
      </c>
      <c r="F412" s="14" t="s">
        <v>8</v>
      </c>
      <c r="G412" s="15" t="s">
        <v>2</v>
      </c>
      <c r="H412" s="15" t="s">
        <v>32</v>
      </c>
      <c r="I412" s="14" t="s">
        <v>33</v>
      </c>
      <c r="J412" s="24">
        <v>804.83</v>
      </c>
      <c r="K412" s="24">
        <v>125.39</v>
      </c>
      <c r="L412" s="11">
        <f>J412+K412</f>
        <v>930.22</v>
      </c>
    </row>
    <row r="413" spans="1:12" x14ac:dyDescent="0.25">
      <c r="A413" s="4">
        <v>412</v>
      </c>
      <c r="B413" s="16">
        <v>45552</v>
      </c>
      <c r="C413" s="14" t="s">
        <v>484</v>
      </c>
      <c r="D413" s="15" t="s">
        <v>11</v>
      </c>
      <c r="E413" s="15" t="s">
        <v>529</v>
      </c>
      <c r="F413" s="14" t="s">
        <v>1</v>
      </c>
      <c r="G413" s="15" t="s">
        <v>2</v>
      </c>
      <c r="H413" s="15" t="s">
        <v>527</v>
      </c>
      <c r="I413" s="14" t="s">
        <v>528</v>
      </c>
      <c r="J413" s="24">
        <v>180.17</v>
      </c>
      <c r="K413" s="24">
        <v>28.83</v>
      </c>
      <c r="L413" s="11">
        <f>J413+K413</f>
        <v>209</v>
      </c>
    </row>
    <row r="414" spans="1:12" x14ac:dyDescent="0.25">
      <c r="A414" s="4">
        <v>413</v>
      </c>
      <c r="B414" s="16">
        <v>45552</v>
      </c>
      <c r="C414" s="14" t="s">
        <v>484</v>
      </c>
      <c r="D414" s="15" t="s">
        <v>16</v>
      </c>
      <c r="E414" s="15" t="s">
        <v>832</v>
      </c>
      <c r="F414" s="14" t="s">
        <v>8</v>
      </c>
      <c r="G414" s="5" t="s">
        <v>2</v>
      </c>
      <c r="H414" s="15" t="s">
        <v>21</v>
      </c>
      <c r="I414" s="14" t="s">
        <v>22</v>
      </c>
      <c r="J414" s="24">
        <v>1114.08</v>
      </c>
      <c r="K414" s="24">
        <v>173.54</v>
      </c>
      <c r="L414" s="11">
        <f>J414+K414</f>
        <v>1287.6199999999999</v>
      </c>
    </row>
    <row r="415" spans="1:12" x14ac:dyDescent="0.25">
      <c r="A415" s="4">
        <v>414</v>
      </c>
      <c r="B415" s="16">
        <v>45553</v>
      </c>
      <c r="C415" s="14" t="s">
        <v>484</v>
      </c>
      <c r="D415" s="15" t="s">
        <v>4</v>
      </c>
      <c r="E415" s="15" t="s">
        <v>589</v>
      </c>
      <c r="F415" s="14" t="s">
        <v>1</v>
      </c>
      <c r="G415" s="15" t="s">
        <v>2</v>
      </c>
      <c r="H415" s="15" t="s">
        <v>30</v>
      </c>
      <c r="I415" s="14" t="s">
        <v>31</v>
      </c>
      <c r="J415" s="24">
        <v>547.28</v>
      </c>
      <c r="K415" s="24">
        <f>87.56-6.84</f>
        <v>80.72</v>
      </c>
      <c r="L415" s="11">
        <f>J415+K415</f>
        <v>628</v>
      </c>
    </row>
    <row r="416" spans="1:12" x14ac:dyDescent="0.25">
      <c r="A416" s="4">
        <v>415</v>
      </c>
      <c r="B416" s="16">
        <v>45553</v>
      </c>
      <c r="C416" s="14" t="s">
        <v>484</v>
      </c>
      <c r="D416" s="15" t="s">
        <v>16</v>
      </c>
      <c r="E416" s="15" t="s">
        <v>833</v>
      </c>
      <c r="F416" s="14" t="s">
        <v>1</v>
      </c>
      <c r="G416" s="5" t="s">
        <v>2</v>
      </c>
      <c r="H416" s="15" t="s">
        <v>89</v>
      </c>
      <c r="I416" s="14" t="s">
        <v>90</v>
      </c>
      <c r="J416" s="24">
        <v>87.93</v>
      </c>
      <c r="K416" s="24">
        <v>14.07</v>
      </c>
      <c r="L416" s="11">
        <f>J416+K416</f>
        <v>102</v>
      </c>
    </row>
    <row r="417" spans="1:12" x14ac:dyDescent="0.25">
      <c r="A417" s="4">
        <v>416</v>
      </c>
      <c r="B417" s="16">
        <v>45553</v>
      </c>
      <c r="C417" s="14" t="s">
        <v>484</v>
      </c>
      <c r="D417" s="15" t="s">
        <v>16</v>
      </c>
      <c r="E417" s="15" t="s">
        <v>834</v>
      </c>
      <c r="F417" s="14" t="s">
        <v>1</v>
      </c>
      <c r="G417" s="5" t="s">
        <v>2</v>
      </c>
      <c r="H417" s="15" t="s">
        <v>89</v>
      </c>
      <c r="I417" s="14" t="s">
        <v>90</v>
      </c>
      <c r="J417" s="24">
        <v>276.85000000000002</v>
      </c>
      <c r="K417" s="24">
        <v>22.15</v>
      </c>
      <c r="L417" s="11">
        <f>J417+K417</f>
        <v>299</v>
      </c>
    </row>
    <row r="418" spans="1:12" x14ac:dyDescent="0.25">
      <c r="A418" s="4">
        <v>417</v>
      </c>
      <c r="B418" s="16">
        <v>45554</v>
      </c>
      <c r="C418" s="14" t="s">
        <v>484</v>
      </c>
      <c r="D418" s="15" t="s">
        <v>5</v>
      </c>
      <c r="E418" s="15" t="s">
        <v>590</v>
      </c>
      <c r="F418" s="14" t="s">
        <v>73</v>
      </c>
      <c r="G418" s="15" t="s">
        <v>2</v>
      </c>
      <c r="H418" s="15" t="s">
        <v>12</v>
      </c>
      <c r="I418" s="14" t="s">
        <v>13</v>
      </c>
      <c r="J418" s="24">
        <v>1366.71</v>
      </c>
      <c r="K418" s="24">
        <v>0</v>
      </c>
      <c r="L418" s="11">
        <f>J418+K418</f>
        <v>1366.71</v>
      </c>
    </row>
    <row r="419" spans="1:12" x14ac:dyDescent="0.25">
      <c r="A419" s="4">
        <v>418</v>
      </c>
      <c r="B419" s="16">
        <v>45554</v>
      </c>
      <c r="C419" s="14" t="s">
        <v>484</v>
      </c>
      <c r="D419" s="15" t="s">
        <v>0</v>
      </c>
      <c r="E419" s="15" t="s">
        <v>591</v>
      </c>
      <c r="F419" s="14" t="s">
        <v>8</v>
      </c>
      <c r="G419" s="15" t="s">
        <v>2</v>
      </c>
      <c r="H419" s="15" t="s">
        <v>9</v>
      </c>
      <c r="I419" s="14" t="s">
        <v>10</v>
      </c>
      <c r="J419" s="24">
        <v>168.71</v>
      </c>
      <c r="K419" s="24">
        <v>26.29</v>
      </c>
      <c r="L419" s="11">
        <f>J419+K419</f>
        <v>195</v>
      </c>
    </row>
    <row r="420" spans="1:12" x14ac:dyDescent="0.25">
      <c r="A420" s="4">
        <v>419</v>
      </c>
      <c r="B420" s="16">
        <v>45554</v>
      </c>
      <c r="C420" s="14" t="s">
        <v>484</v>
      </c>
      <c r="D420" s="15" t="s">
        <v>5</v>
      </c>
      <c r="E420" s="15" t="s">
        <v>592</v>
      </c>
      <c r="F420" s="14" t="s">
        <v>8</v>
      </c>
      <c r="G420" s="15" t="s">
        <v>2</v>
      </c>
      <c r="H420" s="15" t="s">
        <v>79</v>
      </c>
      <c r="I420" s="14" t="s">
        <v>80</v>
      </c>
      <c r="J420" s="24">
        <v>432.69</v>
      </c>
      <c r="K420" s="24">
        <v>67.31</v>
      </c>
      <c r="L420" s="11">
        <f>J420+K420</f>
        <v>500</v>
      </c>
    </row>
    <row r="421" spans="1:12" x14ac:dyDescent="0.25">
      <c r="A421" s="4">
        <v>420</v>
      </c>
      <c r="B421" s="16">
        <v>45554</v>
      </c>
      <c r="C421" s="14" t="s">
        <v>484</v>
      </c>
      <c r="D421" s="15" t="s">
        <v>5</v>
      </c>
      <c r="E421" s="15" t="s">
        <v>593</v>
      </c>
      <c r="F421" s="14" t="s">
        <v>1</v>
      </c>
      <c r="G421" s="15" t="s">
        <v>2</v>
      </c>
      <c r="H421" s="15" t="s">
        <v>78</v>
      </c>
      <c r="I421" s="14" t="s">
        <v>3</v>
      </c>
      <c r="J421" s="24">
        <f>557.28-32.26</f>
        <v>525.02</v>
      </c>
      <c r="K421" s="24">
        <v>12.97</v>
      </c>
      <c r="L421" s="11">
        <f>J421+K421</f>
        <v>537.99</v>
      </c>
    </row>
    <row r="422" spans="1:12" x14ac:dyDescent="0.25">
      <c r="A422" s="28">
        <v>421</v>
      </c>
      <c r="B422" s="16">
        <v>45555</v>
      </c>
      <c r="C422" s="14" t="s">
        <v>484</v>
      </c>
      <c r="D422" s="15" t="s">
        <v>52</v>
      </c>
      <c r="E422" s="15" t="s">
        <v>530</v>
      </c>
      <c r="F422" s="14" t="s">
        <v>1</v>
      </c>
      <c r="G422" s="15" t="s">
        <v>2</v>
      </c>
      <c r="H422" s="15" t="s">
        <v>339</v>
      </c>
      <c r="I422" s="14" t="s">
        <v>340</v>
      </c>
      <c r="J422" s="24">
        <v>496.12</v>
      </c>
      <c r="K422" s="24">
        <v>79.38</v>
      </c>
      <c r="L422" s="11">
        <f>J422+K422</f>
        <v>575.5</v>
      </c>
    </row>
    <row r="423" spans="1:12" x14ac:dyDescent="0.25">
      <c r="A423" s="4">
        <v>422</v>
      </c>
      <c r="B423" s="16">
        <v>45555</v>
      </c>
      <c r="C423" s="14" t="s">
        <v>484</v>
      </c>
      <c r="D423" s="15" t="s">
        <v>52</v>
      </c>
      <c r="E423" s="15" t="s">
        <v>613</v>
      </c>
      <c r="F423" s="14" t="s">
        <v>1</v>
      </c>
      <c r="G423" s="15" t="s">
        <v>2</v>
      </c>
      <c r="H423" s="15" t="s">
        <v>614</v>
      </c>
      <c r="I423" s="14" t="s">
        <v>57</v>
      </c>
      <c r="J423" s="24">
        <v>1117.24</v>
      </c>
      <c r="K423" s="24">
        <v>178.76</v>
      </c>
      <c r="L423" s="11">
        <f>J423+K423</f>
        <v>1296</v>
      </c>
    </row>
    <row r="424" spans="1:12" x14ac:dyDescent="0.25">
      <c r="A424" s="4">
        <v>423</v>
      </c>
      <c r="B424" s="16">
        <v>45555</v>
      </c>
      <c r="C424" s="14" t="s">
        <v>484</v>
      </c>
      <c r="D424" s="15" t="s">
        <v>52</v>
      </c>
      <c r="E424" s="15" t="s">
        <v>615</v>
      </c>
      <c r="F424" s="14" t="s">
        <v>1</v>
      </c>
      <c r="G424" s="15" t="s">
        <v>2</v>
      </c>
      <c r="H424" s="15" t="s">
        <v>78</v>
      </c>
      <c r="I424" s="14" t="s">
        <v>3</v>
      </c>
      <c r="J424" s="24">
        <f>1215.67-27.31</f>
        <v>1188.3600000000001</v>
      </c>
      <c r="K424" s="24">
        <v>190.14</v>
      </c>
      <c r="L424" s="11">
        <f>J424+K424</f>
        <v>1378.5</v>
      </c>
    </row>
    <row r="425" spans="1:12" x14ac:dyDescent="0.25">
      <c r="A425" s="4">
        <v>424</v>
      </c>
      <c r="B425" s="16">
        <v>45555</v>
      </c>
      <c r="C425" s="14" t="s">
        <v>484</v>
      </c>
      <c r="D425" s="15" t="s">
        <v>95</v>
      </c>
      <c r="E425" s="15" t="s">
        <v>720</v>
      </c>
      <c r="F425" s="14" t="s">
        <v>51</v>
      </c>
      <c r="G425" s="15" t="s">
        <v>2</v>
      </c>
      <c r="H425" s="15" t="s">
        <v>98</v>
      </c>
      <c r="I425" s="14" t="s">
        <v>99</v>
      </c>
      <c r="J425" s="24">
        <v>168.09</v>
      </c>
      <c r="K425" s="24">
        <v>26.91</v>
      </c>
      <c r="L425" s="11">
        <f>J425+K425</f>
        <v>195</v>
      </c>
    </row>
    <row r="426" spans="1:12" x14ac:dyDescent="0.25">
      <c r="A426" s="4">
        <v>425</v>
      </c>
      <c r="B426" s="16">
        <v>45555</v>
      </c>
      <c r="C426" s="14" t="s">
        <v>484</v>
      </c>
      <c r="D426" s="15" t="s">
        <v>16</v>
      </c>
      <c r="E426" s="15" t="s">
        <v>835</v>
      </c>
      <c r="F426" s="14" t="s">
        <v>8</v>
      </c>
      <c r="G426" s="5" t="s">
        <v>2</v>
      </c>
      <c r="H426" s="15" t="s">
        <v>21</v>
      </c>
      <c r="I426" s="14" t="s">
        <v>22</v>
      </c>
      <c r="J426" s="24">
        <v>865.36</v>
      </c>
      <c r="K426" s="24">
        <v>134.80000000000001</v>
      </c>
      <c r="L426" s="11">
        <f>J426+K426</f>
        <v>1000.1600000000001</v>
      </c>
    </row>
    <row r="427" spans="1:12" x14ac:dyDescent="0.25">
      <c r="A427" s="4">
        <v>426</v>
      </c>
      <c r="B427" s="18">
        <v>45556</v>
      </c>
      <c r="C427" s="20" t="s">
        <v>484</v>
      </c>
      <c r="D427" s="5" t="s">
        <v>777</v>
      </c>
      <c r="E427" s="5" t="s">
        <v>812</v>
      </c>
      <c r="F427" s="20" t="s">
        <v>813</v>
      </c>
      <c r="G427" s="5" t="s">
        <v>2</v>
      </c>
      <c r="H427" s="5" t="s">
        <v>814</v>
      </c>
      <c r="I427" s="20" t="s">
        <v>815</v>
      </c>
      <c r="J427" s="25">
        <v>15601.72</v>
      </c>
      <c r="K427" s="25">
        <v>2496.27</v>
      </c>
      <c r="L427" s="11">
        <f>J427+K427</f>
        <v>18097.989999999998</v>
      </c>
    </row>
    <row r="428" spans="1:12" x14ac:dyDescent="0.25">
      <c r="A428" s="4">
        <v>427</v>
      </c>
      <c r="B428" s="18">
        <v>45557</v>
      </c>
      <c r="C428" s="20" t="s">
        <v>484</v>
      </c>
      <c r="D428" s="5" t="s">
        <v>777</v>
      </c>
      <c r="E428" s="5">
        <v>423095</v>
      </c>
      <c r="F428" s="20" t="s">
        <v>8</v>
      </c>
      <c r="G428" s="5" t="s">
        <v>786</v>
      </c>
      <c r="H428" s="5" t="s">
        <v>816</v>
      </c>
      <c r="I428" s="20" t="s">
        <v>817</v>
      </c>
      <c r="J428" s="25">
        <v>432.96</v>
      </c>
      <c r="K428" s="25">
        <v>67.040000000000006</v>
      </c>
      <c r="L428" s="11">
        <f>J428+K428</f>
        <v>500</v>
      </c>
    </row>
    <row r="429" spans="1:12" x14ac:dyDescent="0.25">
      <c r="A429" s="4">
        <v>428</v>
      </c>
      <c r="B429" s="16">
        <v>45558</v>
      </c>
      <c r="C429" s="14" t="s">
        <v>484</v>
      </c>
      <c r="D429" s="15" t="s">
        <v>11</v>
      </c>
      <c r="E429" s="15" t="s">
        <v>594</v>
      </c>
      <c r="F429" s="14" t="s">
        <v>1</v>
      </c>
      <c r="G429" s="15" t="s">
        <v>2</v>
      </c>
      <c r="H429" s="15" t="s">
        <v>87</v>
      </c>
      <c r="I429" s="14" t="s">
        <v>88</v>
      </c>
      <c r="J429" s="24">
        <v>163.9</v>
      </c>
      <c r="K429" s="24">
        <v>21.1</v>
      </c>
      <c r="L429" s="11">
        <f>J429+K429</f>
        <v>185</v>
      </c>
    </row>
    <row r="430" spans="1:12" x14ac:dyDescent="0.25">
      <c r="A430" s="4">
        <v>429</v>
      </c>
      <c r="B430" s="16">
        <v>45558</v>
      </c>
      <c r="C430" s="14" t="s">
        <v>484</v>
      </c>
      <c r="D430" s="15" t="s">
        <v>4</v>
      </c>
      <c r="E430" s="15" t="s">
        <v>595</v>
      </c>
      <c r="F430" s="14" t="s">
        <v>1</v>
      </c>
      <c r="G430" s="15" t="s">
        <v>2</v>
      </c>
      <c r="H430" s="15" t="s">
        <v>110</v>
      </c>
      <c r="I430" s="14" t="s">
        <v>111</v>
      </c>
      <c r="J430" s="24">
        <v>1948.28</v>
      </c>
      <c r="K430" s="24">
        <v>311.72000000000003</v>
      </c>
      <c r="L430" s="11">
        <f>J430+K430</f>
        <v>2260</v>
      </c>
    </row>
    <row r="431" spans="1:12" x14ac:dyDescent="0.25">
      <c r="A431" s="4">
        <v>430</v>
      </c>
      <c r="B431" s="16">
        <v>45558</v>
      </c>
      <c r="C431" s="14" t="s">
        <v>484</v>
      </c>
      <c r="D431" s="15" t="s">
        <v>11</v>
      </c>
      <c r="E431" s="15" t="s">
        <v>596</v>
      </c>
      <c r="F431" s="14" t="s">
        <v>1</v>
      </c>
      <c r="G431" s="15" t="s">
        <v>2</v>
      </c>
      <c r="H431" s="15" t="s">
        <v>110</v>
      </c>
      <c r="I431" s="14" t="s">
        <v>111</v>
      </c>
      <c r="J431" s="24">
        <f>930.16-71.46</f>
        <v>858.69999999999993</v>
      </c>
      <c r="K431" s="24">
        <v>137.38999999999999</v>
      </c>
      <c r="L431" s="11">
        <f>J431+K431</f>
        <v>996.08999999999992</v>
      </c>
    </row>
    <row r="432" spans="1:12" x14ac:dyDescent="0.25">
      <c r="A432" s="4">
        <v>431</v>
      </c>
      <c r="B432" s="16">
        <v>45558</v>
      </c>
      <c r="C432" s="14" t="s">
        <v>484</v>
      </c>
      <c r="D432" s="15" t="s">
        <v>11</v>
      </c>
      <c r="E432" s="15" t="s">
        <v>597</v>
      </c>
      <c r="F432" s="14" t="s">
        <v>8</v>
      </c>
      <c r="G432" s="15" t="s">
        <v>2</v>
      </c>
      <c r="H432" s="15" t="s">
        <v>32</v>
      </c>
      <c r="I432" s="14" t="s">
        <v>33</v>
      </c>
      <c r="J432" s="24">
        <v>1009.93</v>
      </c>
      <c r="K432" s="24">
        <v>157.33000000000001</v>
      </c>
      <c r="L432" s="11">
        <f>J432+K432</f>
        <v>1167.26</v>
      </c>
    </row>
    <row r="433" spans="1:12" x14ac:dyDescent="0.25">
      <c r="A433" s="4">
        <v>432</v>
      </c>
      <c r="B433" s="18">
        <v>45558</v>
      </c>
      <c r="C433" s="20" t="s">
        <v>484</v>
      </c>
      <c r="D433" s="5" t="s">
        <v>777</v>
      </c>
      <c r="E433" s="5" t="s">
        <v>818</v>
      </c>
      <c r="F433" s="20" t="s">
        <v>794</v>
      </c>
      <c r="G433" s="5" t="s">
        <v>786</v>
      </c>
      <c r="H433" s="5" t="s">
        <v>41</v>
      </c>
      <c r="I433" s="20" t="s">
        <v>3</v>
      </c>
      <c r="J433" s="25">
        <f>6127.47-361.44</f>
        <v>5766.0300000000007</v>
      </c>
      <c r="K433" s="25">
        <v>716.96</v>
      </c>
      <c r="L433" s="11">
        <f>J433+K433</f>
        <v>6482.9900000000007</v>
      </c>
    </row>
    <row r="434" spans="1:12" x14ac:dyDescent="0.25">
      <c r="A434" s="4">
        <v>433</v>
      </c>
      <c r="B434" s="18">
        <v>45558</v>
      </c>
      <c r="C434" s="20" t="s">
        <v>484</v>
      </c>
      <c r="D434" s="5" t="s">
        <v>777</v>
      </c>
      <c r="E434" s="5" t="s">
        <v>819</v>
      </c>
      <c r="F434" s="20" t="s">
        <v>42</v>
      </c>
      <c r="G434" s="5" t="s">
        <v>786</v>
      </c>
      <c r="H434" s="5" t="s">
        <v>41</v>
      </c>
      <c r="I434" s="20" t="s">
        <v>3</v>
      </c>
      <c r="J434" s="25">
        <f>528.26-11.88</f>
        <v>516.38</v>
      </c>
      <c r="K434" s="25">
        <v>82.62</v>
      </c>
      <c r="L434" s="11">
        <f>J434+K434</f>
        <v>599</v>
      </c>
    </row>
    <row r="435" spans="1:12" x14ac:dyDescent="0.25">
      <c r="A435" s="4">
        <v>434</v>
      </c>
      <c r="B435" s="16">
        <v>45558</v>
      </c>
      <c r="C435" s="14" t="s">
        <v>484</v>
      </c>
      <c r="D435" s="15" t="s">
        <v>16</v>
      </c>
      <c r="E435" s="15" t="s">
        <v>836</v>
      </c>
      <c r="F435" s="14" t="s">
        <v>1</v>
      </c>
      <c r="G435" s="5" t="s">
        <v>2</v>
      </c>
      <c r="H435" s="15" t="s">
        <v>509</v>
      </c>
      <c r="I435" s="14" t="s">
        <v>508</v>
      </c>
      <c r="J435" s="24">
        <v>425.93</v>
      </c>
      <c r="K435" s="24">
        <v>34.07</v>
      </c>
      <c r="L435" s="11">
        <f>J435+K435</f>
        <v>460</v>
      </c>
    </row>
    <row r="436" spans="1:12" x14ac:dyDescent="0.25">
      <c r="A436" s="4">
        <v>435</v>
      </c>
      <c r="B436" s="16">
        <v>45558</v>
      </c>
      <c r="C436" s="14" t="s">
        <v>484</v>
      </c>
      <c r="D436" s="15" t="s">
        <v>16</v>
      </c>
      <c r="E436" s="15" t="s">
        <v>837</v>
      </c>
      <c r="F436" s="14" t="s">
        <v>1</v>
      </c>
      <c r="G436" s="5" t="s">
        <v>2</v>
      </c>
      <c r="H436" s="15" t="s">
        <v>89</v>
      </c>
      <c r="I436" s="14" t="s">
        <v>90</v>
      </c>
      <c r="J436" s="24">
        <v>81.040000000000006</v>
      </c>
      <c r="K436" s="24">
        <v>12.96</v>
      </c>
      <c r="L436" s="11">
        <f>J436+K436</f>
        <v>94</v>
      </c>
    </row>
    <row r="437" spans="1:12" x14ac:dyDescent="0.25">
      <c r="A437" s="28">
        <v>436</v>
      </c>
      <c r="B437" s="17">
        <v>45558</v>
      </c>
      <c r="C437" s="12" t="s">
        <v>484</v>
      </c>
      <c r="D437" s="13" t="s">
        <v>186</v>
      </c>
      <c r="E437" s="13" t="s">
        <v>864</v>
      </c>
      <c r="F437" s="12" t="s">
        <v>1</v>
      </c>
      <c r="G437" s="13" t="s">
        <v>2</v>
      </c>
      <c r="H437" s="15" t="s">
        <v>205</v>
      </c>
      <c r="I437" s="14" t="s">
        <v>206</v>
      </c>
      <c r="J437" s="24">
        <v>295.86</v>
      </c>
      <c r="K437" s="24">
        <v>12.138</v>
      </c>
      <c r="L437" s="11">
        <f>J437+K437</f>
        <v>307.99799999999999</v>
      </c>
    </row>
    <row r="438" spans="1:12" x14ac:dyDescent="0.25">
      <c r="A438" s="4">
        <v>437</v>
      </c>
      <c r="B438" s="17">
        <v>45558</v>
      </c>
      <c r="C438" s="12" t="s">
        <v>484</v>
      </c>
      <c r="D438" s="13" t="s">
        <v>186</v>
      </c>
      <c r="E438" s="13" t="s">
        <v>868</v>
      </c>
      <c r="F438" s="12" t="s">
        <v>1</v>
      </c>
      <c r="G438" s="13" t="s">
        <v>2</v>
      </c>
      <c r="H438" s="15" t="s">
        <v>67</v>
      </c>
      <c r="I438" s="14" t="s">
        <v>68</v>
      </c>
      <c r="J438" s="24">
        <v>1978.45</v>
      </c>
      <c r="K438" s="24">
        <v>316.55</v>
      </c>
      <c r="L438" s="11">
        <f>J438+K438</f>
        <v>2295</v>
      </c>
    </row>
    <row r="439" spans="1:12" x14ac:dyDescent="0.25">
      <c r="A439" s="4">
        <v>438</v>
      </c>
      <c r="B439" s="17">
        <v>45558</v>
      </c>
      <c r="C439" s="12" t="s">
        <v>484</v>
      </c>
      <c r="D439" s="13" t="s">
        <v>186</v>
      </c>
      <c r="E439" s="13" t="s">
        <v>869</v>
      </c>
      <c r="F439" s="12" t="s">
        <v>1</v>
      </c>
      <c r="G439" s="13" t="s">
        <v>2</v>
      </c>
      <c r="H439" s="15" t="s">
        <v>49</v>
      </c>
      <c r="I439" s="14" t="s">
        <v>50</v>
      </c>
      <c r="J439" s="24">
        <v>383.62</v>
      </c>
      <c r="K439" s="24">
        <v>61.38</v>
      </c>
      <c r="L439" s="11">
        <f>J439+K439</f>
        <v>445</v>
      </c>
    </row>
    <row r="440" spans="1:12" x14ac:dyDescent="0.25">
      <c r="A440" s="4">
        <v>439</v>
      </c>
      <c r="B440" s="17">
        <v>45558</v>
      </c>
      <c r="C440" s="12" t="s">
        <v>484</v>
      </c>
      <c r="D440" s="13" t="s">
        <v>186</v>
      </c>
      <c r="E440" s="13" t="s">
        <v>870</v>
      </c>
      <c r="F440" s="12" t="s">
        <v>1</v>
      </c>
      <c r="G440" s="13" t="s">
        <v>2</v>
      </c>
      <c r="H440" s="15" t="s">
        <v>78</v>
      </c>
      <c r="I440" s="14" t="s">
        <v>3</v>
      </c>
      <c r="J440" s="24">
        <v>710.48</v>
      </c>
      <c r="K440" s="24">
        <v>85.28</v>
      </c>
      <c r="L440" s="11">
        <f>J440+K440</f>
        <v>795.76</v>
      </c>
    </row>
    <row r="441" spans="1:12" x14ac:dyDescent="0.25">
      <c r="A441" s="4">
        <v>440</v>
      </c>
      <c r="B441" s="17">
        <v>45558</v>
      </c>
      <c r="C441" s="12" t="s">
        <v>484</v>
      </c>
      <c r="D441" s="13" t="s">
        <v>186</v>
      </c>
      <c r="E441" s="13" t="s">
        <v>871</v>
      </c>
      <c r="F441" s="12" t="s">
        <v>1</v>
      </c>
      <c r="G441" s="13" t="s">
        <v>2</v>
      </c>
      <c r="H441" s="15" t="s">
        <v>78</v>
      </c>
      <c r="I441" s="14" t="s">
        <v>3</v>
      </c>
      <c r="J441" s="24">
        <v>439</v>
      </c>
      <c r="K441" s="24">
        <v>0</v>
      </c>
      <c r="L441" s="11">
        <f>J441+K441</f>
        <v>439</v>
      </c>
    </row>
    <row r="442" spans="1:12" x14ac:dyDescent="0.25">
      <c r="A442" s="4">
        <v>441</v>
      </c>
      <c r="B442" s="17">
        <v>45558</v>
      </c>
      <c r="C442" s="12" t="s">
        <v>484</v>
      </c>
      <c r="D442" s="13" t="s">
        <v>186</v>
      </c>
      <c r="E442" s="13" t="s">
        <v>872</v>
      </c>
      <c r="F442" s="12" t="s">
        <v>1</v>
      </c>
      <c r="G442" s="13" t="s">
        <v>2</v>
      </c>
      <c r="H442" s="15" t="s">
        <v>78</v>
      </c>
      <c r="I442" s="14" t="s">
        <v>3</v>
      </c>
      <c r="J442" s="24">
        <v>478.72</v>
      </c>
      <c r="K442" s="24">
        <v>0</v>
      </c>
      <c r="L442" s="11">
        <f>J442+K442</f>
        <v>478.72</v>
      </c>
    </row>
    <row r="443" spans="1:12" x14ac:dyDescent="0.25">
      <c r="A443" s="4">
        <v>442</v>
      </c>
      <c r="B443" s="16">
        <v>45559</v>
      </c>
      <c r="C443" s="14" t="s">
        <v>484</v>
      </c>
      <c r="D443" s="15" t="s">
        <v>52</v>
      </c>
      <c r="E443" s="15" t="s">
        <v>616</v>
      </c>
      <c r="F443" s="14" t="s">
        <v>73</v>
      </c>
      <c r="G443" s="15" t="s">
        <v>2</v>
      </c>
      <c r="H443" s="15" t="s">
        <v>14</v>
      </c>
      <c r="I443" s="14" t="s">
        <v>15</v>
      </c>
      <c r="J443" s="24">
        <v>818.24</v>
      </c>
      <c r="K443" s="24">
        <v>26.76</v>
      </c>
      <c r="L443" s="11">
        <f>J443+K443</f>
        <v>845</v>
      </c>
    </row>
    <row r="444" spans="1:12" x14ac:dyDescent="0.25">
      <c r="A444" s="4">
        <v>443</v>
      </c>
      <c r="B444" s="16">
        <v>45559</v>
      </c>
      <c r="C444" s="14" t="s">
        <v>484</v>
      </c>
      <c r="D444" s="15" t="s">
        <v>52</v>
      </c>
      <c r="E444" s="15" t="s">
        <v>617</v>
      </c>
      <c r="F444" s="14" t="s">
        <v>1</v>
      </c>
      <c r="G444" s="15" t="s">
        <v>2</v>
      </c>
      <c r="H444" s="15" t="s">
        <v>117</v>
      </c>
      <c r="I444" s="14" t="s">
        <v>543</v>
      </c>
      <c r="J444" s="24">
        <v>99.67</v>
      </c>
      <c r="K444" s="24">
        <v>1.33</v>
      </c>
      <c r="L444" s="11">
        <f>J444+K444</f>
        <v>101</v>
      </c>
    </row>
    <row r="445" spans="1:12" x14ac:dyDescent="0.25">
      <c r="A445" s="4">
        <v>444</v>
      </c>
      <c r="B445" s="16">
        <v>45559</v>
      </c>
      <c r="C445" s="14" t="s">
        <v>484</v>
      </c>
      <c r="D445" s="15" t="s">
        <v>52</v>
      </c>
      <c r="E445" s="15" t="s">
        <v>620</v>
      </c>
      <c r="F445" s="14" t="s">
        <v>53</v>
      </c>
      <c r="G445" s="15" t="s">
        <v>2</v>
      </c>
      <c r="H445" s="15" t="s">
        <v>85</v>
      </c>
      <c r="I445" s="14" t="s">
        <v>86</v>
      </c>
      <c r="J445" s="24">
        <v>1292.24</v>
      </c>
      <c r="K445" s="24">
        <v>206.76</v>
      </c>
      <c r="L445" s="11">
        <f>J445+K445</f>
        <v>1499</v>
      </c>
    </row>
    <row r="446" spans="1:12" x14ac:dyDescent="0.25">
      <c r="A446" s="4">
        <v>445</v>
      </c>
      <c r="B446" s="16">
        <v>45559</v>
      </c>
      <c r="C446" s="14" t="s">
        <v>484</v>
      </c>
      <c r="D446" s="15" t="s">
        <v>11</v>
      </c>
      <c r="E446" s="15" t="s">
        <v>618</v>
      </c>
      <c r="F446" s="14" t="s">
        <v>619</v>
      </c>
      <c r="G446" s="15" t="s">
        <v>2</v>
      </c>
      <c r="H446" s="15" t="s">
        <v>14</v>
      </c>
      <c r="I446" s="14" t="s">
        <v>15</v>
      </c>
      <c r="J446" s="24">
        <v>908.5</v>
      </c>
      <c r="K446" s="24">
        <v>0</v>
      </c>
      <c r="L446" s="11">
        <f>J446+K446</f>
        <v>908.5</v>
      </c>
    </row>
    <row r="447" spans="1:12" x14ac:dyDescent="0.25">
      <c r="A447" s="4">
        <v>446</v>
      </c>
      <c r="B447" s="16">
        <v>45559</v>
      </c>
      <c r="C447" s="14" t="s">
        <v>484</v>
      </c>
      <c r="D447" s="15" t="s">
        <v>0</v>
      </c>
      <c r="E447" s="15" t="s">
        <v>621</v>
      </c>
      <c r="F447" s="14" t="s">
        <v>8</v>
      </c>
      <c r="G447" s="15" t="s">
        <v>2</v>
      </c>
      <c r="H447" s="15" t="s">
        <v>9</v>
      </c>
      <c r="I447" s="14" t="s">
        <v>10</v>
      </c>
      <c r="J447" s="24">
        <v>432.58</v>
      </c>
      <c r="K447" s="24">
        <v>67.42</v>
      </c>
      <c r="L447" s="11">
        <f>J447+K447</f>
        <v>500</v>
      </c>
    </row>
    <row r="448" spans="1:12" x14ac:dyDescent="0.25">
      <c r="A448" s="4">
        <v>447</v>
      </c>
      <c r="B448" s="16">
        <v>45559</v>
      </c>
      <c r="C448" s="14" t="s">
        <v>484</v>
      </c>
      <c r="D448" s="15" t="s">
        <v>11</v>
      </c>
      <c r="E448" s="15" t="s">
        <v>623</v>
      </c>
      <c r="F448" s="14" t="s">
        <v>1</v>
      </c>
      <c r="G448" s="15" t="s">
        <v>2</v>
      </c>
      <c r="H448" s="15" t="s">
        <v>78</v>
      </c>
      <c r="I448" s="14" t="s">
        <v>3</v>
      </c>
      <c r="J448" s="24">
        <f>1137.83-47.69</f>
        <v>1090.1399999999999</v>
      </c>
      <c r="K448" s="24">
        <v>52.86</v>
      </c>
      <c r="L448" s="11">
        <f>J448+K448</f>
        <v>1142.9999999999998</v>
      </c>
    </row>
    <row r="449" spans="1:12" x14ac:dyDescent="0.25">
      <c r="A449" s="4">
        <v>448</v>
      </c>
      <c r="B449" s="16">
        <v>45559</v>
      </c>
      <c r="C449" s="14" t="s">
        <v>484</v>
      </c>
      <c r="D449" s="15" t="s">
        <v>52</v>
      </c>
      <c r="E449" s="15" t="s">
        <v>636</v>
      </c>
      <c r="F449" s="14" t="s">
        <v>1</v>
      </c>
      <c r="G449" s="15" t="s">
        <v>2</v>
      </c>
      <c r="H449" s="15" t="s">
        <v>23</v>
      </c>
      <c r="I449" s="14" t="s">
        <v>24</v>
      </c>
      <c r="J449" s="24">
        <v>60.5</v>
      </c>
      <c r="K449" s="24">
        <v>0</v>
      </c>
      <c r="L449" s="11">
        <f>J449+K449</f>
        <v>60.5</v>
      </c>
    </row>
    <row r="450" spans="1:12" x14ac:dyDescent="0.25">
      <c r="A450" s="4">
        <v>449</v>
      </c>
      <c r="B450" s="16">
        <v>45559</v>
      </c>
      <c r="C450" s="14" t="s">
        <v>484</v>
      </c>
      <c r="D450" s="15" t="s">
        <v>16</v>
      </c>
      <c r="E450" s="15" t="s">
        <v>838</v>
      </c>
      <c r="F450" s="14" t="s">
        <v>8</v>
      </c>
      <c r="G450" s="5" t="s">
        <v>2</v>
      </c>
      <c r="H450" s="15" t="s">
        <v>21</v>
      </c>
      <c r="I450" s="14" t="s">
        <v>22</v>
      </c>
      <c r="J450" s="24">
        <v>865.3</v>
      </c>
      <c r="K450" s="24">
        <v>134.79</v>
      </c>
      <c r="L450" s="11">
        <f>J450+K450</f>
        <v>1000.0899999999999</v>
      </c>
    </row>
    <row r="451" spans="1:12" x14ac:dyDescent="0.25">
      <c r="A451" s="4">
        <v>450</v>
      </c>
      <c r="B451" s="16">
        <v>45561</v>
      </c>
      <c r="C451" s="14" t="s">
        <v>484</v>
      </c>
      <c r="D451" s="15" t="s">
        <v>0</v>
      </c>
      <c r="E451" s="15">
        <v>200531</v>
      </c>
      <c r="F451" s="14" t="s">
        <v>8</v>
      </c>
      <c r="G451" s="15" t="s">
        <v>2</v>
      </c>
      <c r="H451" s="15" t="s">
        <v>622</v>
      </c>
      <c r="I451" s="14"/>
      <c r="J451" s="24">
        <v>390.81</v>
      </c>
      <c r="K451" s="24">
        <v>60.79</v>
      </c>
      <c r="L451" s="11">
        <f>J451+K451</f>
        <v>451.6</v>
      </c>
    </row>
    <row r="452" spans="1:12" x14ac:dyDescent="0.25">
      <c r="A452" s="28">
        <v>451</v>
      </c>
      <c r="B452" s="16">
        <v>45561</v>
      </c>
      <c r="C452" s="14" t="s">
        <v>484</v>
      </c>
      <c r="D452" s="15" t="s">
        <v>16</v>
      </c>
      <c r="E452" s="15" t="s">
        <v>839</v>
      </c>
      <c r="F452" s="14" t="s">
        <v>8</v>
      </c>
      <c r="G452" s="5" t="s">
        <v>2</v>
      </c>
      <c r="H452" s="15" t="s">
        <v>21</v>
      </c>
      <c r="I452" s="14" t="s">
        <v>22</v>
      </c>
      <c r="J452" s="24">
        <v>1548.69</v>
      </c>
      <c r="K452" s="24">
        <v>241.24</v>
      </c>
      <c r="L452" s="11">
        <f>J452+K452</f>
        <v>1789.93</v>
      </c>
    </row>
    <row r="453" spans="1:12" x14ac:dyDescent="0.25">
      <c r="A453" s="4">
        <v>452</v>
      </c>
      <c r="B453" s="16">
        <v>45562</v>
      </c>
      <c r="C453" s="14" t="s">
        <v>484</v>
      </c>
      <c r="D453" s="15" t="s">
        <v>0</v>
      </c>
      <c r="E453" s="15" t="s">
        <v>632</v>
      </c>
      <c r="F453" s="14" t="s">
        <v>8</v>
      </c>
      <c r="G453" s="15" t="s">
        <v>2</v>
      </c>
      <c r="H453" s="15" t="s">
        <v>96</v>
      </c>
      <c r="I453" s="14" t="s">
        <v>97</v>
      </c>
      <c r="J453" s="24">
        <v>865.66</v>
      </c>
      <c r="K453" s="24">
        <v>134.34</v>
      </c>
      <c r="L453" s="11">
        <f>J453+K453</f>
        <v>1000</v>
      </c>
    </row>
    <row r="454" spans="1:12" x14ac:dyDescent="0.25">
      <c r="A454" s="4">
        <v>453</v>
      </c>
      <c r="B454" s="19">
        <v>45562</v>
      </c>
      <c r="C454" s="21" t="s">
        <v>586</v>
      </c>
      <c r="D454" s="9" t="s">
        <v>69</v>
      </c>
      <c r="E454" s="9" t="s">
        <v>844</v>
      </c>
      <c r="F454" s="21" t="s">
        <v>1</v>
      </c>
      <c r="G454" s="9" t="s">
        <v>2</v>
      </c>
      <c r="H454" s="9" t="s">
        <v>78</v>
      </c>
      <c r="I454" s="21" t="s">
        <v>3</v>
      </c>
      <c r="J454" s="27">
        <v>103.45</v>
      </c>
      <c r="K454" s="27">
        <v>2.5499999999999998</v>
      </c>
      <c r="L454" s="11">
        <f>J454+K454</f>
        <v>106</v>
      </c>
    </row>
    <row r="455" spans="1:12" x14ac:dyDescent="0.25">
      <c r="A455" s="4">
        <v>454</v>
      </c>
      <c r="B455" s="19">
        <v>45562</v>
      </c>
      <c r="C455" s="21" t="s">
        <v>586</v>
      </c>
      <c r="D455" s="9" t="s">
        <v>69</v>
      </c>
      <c r="E455" s="9" t="s">
        <v>845</v>
      </c>
      <c r="F455" s="23" t="s">
        <v>36</v>
      </c>
      <c r="G455" s="9" t="s">
        <v>2</v>
      </c>
      <c r="H455" s="9" t="s">
        <v>846</v>
      </c>
      <c r="I455" s="21" t="s">
        <v>847</v>
      </c>
      <c r="J455" s="27">
        <v>559.48</v>
      </c>
      <c r="K455" s="27">
        <v>89.52</v>
      </c>
      <c r="L455" s="11">
        <f>J455+K455</f>
        <v>649</v>
      </c>
    </row>
    <row r="456" spans="1:12" x14ac:dyDescent="0.25">
      <c r="A456" s="4">
        <v>455</v>
      </c>
      <c r="B456" s="19">
        <v>45562</v>
      </c>
      <c r="C456" s="21" t="s">
        <v>586</v>
      </c>
      <c r="D456" s="9" t="s">
        <v>69</v>
      </c>
      <c r="E456" s="9" t="s">
        <v>845</v>
      </c>
      <c r="F456" s="23" t="s">
        <v>36</v>
      </c>
      <c r="G456" s="9" t="s">
        <v>2</v>
      </c>
      <c r="H456" s="9" t="s">
        <v>846</v>
      </c>
      <c r="I456" s="21" t="s">
        <v>847</v>
      </c>
      <c r="J456" s="27">
        <v>195.69</v>
      </c>
      <c r="K456" s="27">
        <v>31.31</v>
      </c>
      <c r="L456" s="11">
        <f>J456+K456</f>
        <v>227</v>
      </c>
    </row>
    <row r="457" spans="1:12" x14ac:dyDescent="0.25">
      <c r="A457" s="4">
        <v>456</v>
      </c>
      <c r="B457" s="19">
        <v>45562</v>
      </c>
      <c r="C457" s="21" t="s">
        <v>586</v>
      </c>
      <c r="D457" s="9" t="s">
        <v>69</v>
      </c>
      <c r="E457" s="9" t="s">
        <v>848</v>
      </c>
      <c r="F457" s="21" t="s">
        <v>73</v>
      </c>
      <c r="G457" s="9" t="s">
        <v>2</v>
      </c>
      <c r="H457" s="9" t="s">
        <v>849</v>
      </c>
      <c r="I457" s="21" t="s">
        <v>850</v>
      </c>
      <c r="J457" s="27">
        <v>378.95</v>
      </c>
      <c r="K457" s="27">
        <v>6.46</v>
      </c>
      <c r="L457" s="11">
        <f>J457+K457</f>
        <v>385.40999999999997</v>
      </c>
    </row>
    <row r="458" spans="1:12" x14ac:dyDescent="0.25">
      <c r="A458" s="4">
        <v>457</v>
      </c>
      <c r="B458" s="19">
        <v>45562</v>
      </c>
      <c r="C458" s="21" t="s">
        <v>586</v>
      </c>
      <c r="D458" s="9" t="s">
        <v>69</v>
      </c>
      <c r="E458" s="9"/>
      <c r="F458" s="21" t="s">
        <v>73</v>
      </c>
      <c r="G458" s="9" t="s">
        <v>2</v>
      </c>
      <c r="H458" s="9" t="s">
        <v>849</v>
      </c>
      <c r="I458" s="21" t="s">
        <v>850</v>
      </c>
      <c r="J458" s="27">
        <v>138.6</v>
      </c>
      <c r="K458" s="27">
        <v>0</v>
      </c>
      <c r="L458" s="11">
        <f>J458+K458</f>
        <v>138.6</v>
      </c>
    </row>
    <row r="459" spans="1:12" x14ac:dyDescent="0.25">
      <c r="A459" s="4">
        <v>458</v>
      </c>
      <c r="B459" s="16">
        <v>45563</v>
      </c>
      <c r="C459" s="14" t="s">
        <v>484</v>
      </c>
      <c r="D459" s="15" t="s">
        <v>52</v>
      </c>
      <c r="E459" s="15" t="s">
        <v>633</v>
      </c>
      <c r="F459" s="14" t="s">
        <v>1</v>
      </c>
      <c r="G459" s="15" t="s">
        <v>2</v>
      </c>
      <c r="H459" s="15" t="s">
        <v>78</v>
      </c>
      <c r="I459" s="14" t="s">
        <v>3</v>
      </c>
      <c r="J459" s="24">
        <f>1464.93-171</f>
        <v>1293.93</v>
      </c>
      <c r="K459" s="24">
        <v>162.58000000000001</v>
      </c>
      <c r="L459" s="11">
        <f>J459+K459</f>
        <v>1456.51</v>
      </c>
    </row>
    <row r="460" spans="1:12" x14ac:dyDescent="0.25">
      <c r="A460" s="4">
        <v>459</v>
      </c>
      <c r="B460" s="16">
        <v>45563</v>
      </c>
      <c r="C460" s="14" t="s">
        <v>484</v>
      </c>
      <c r="D460" s="15" t="s">
        <v>52</v>
      </c>
      <c r="E460" s="15">
        <v>3781006</v>
      </c>
      <c r="F460" s="14" t="s">
        <v>1</v>
      </c>
      <c r="G460" s="15" t="s">
        <v>2</v>
      </c>
      <c r="H460" s="15" t="s">
        <v>608</v>
      </c>
      <c r="I460" s="14" t="s">
        <v>609</v>
      </c>
      <c r="J460" s="24">
        <v>110.34</v>
      </c>
      <c r="K460" s="24">
        <v>17.66</v>
      </c>
      <c r="L460" s="11">
        <f>J460+K460</f>
        <v>128</v>
      </c>
    </row>
    <row r="461" spans="1:12" x14ac:dyDescent="0.25">
      <c r="A461" s="4">
        <v>460</v>
      </c>
      <c r="B461" s="16">
        <v>45563</v>
      </c>
      <c r="C461" s="14" t="s">
        <v>484</v>
      </c>
      <c r="D461" s="15" t="s">
        <v>52</v>
      </c>
      <c r="E461" s="15" t="s">
        <v>634</v>
      </c>
      <c r="F461" s="14" t="s">
        <v>1</v>
      </c>
      <c r="G461" s="15" t="s">
        <v>2</v>
      </c>
      <c r="H461" s="15" t="s">
        <v>78</v>
      </c>
      <c r="I461" s="14" t="s">
        <v>3</v>
      </c>
      <c r="J461" s="24">
        <f>485.04-10.91</f>
        <v>474.13</v>
      </c>
      <c r="K461" s="24">
        <v>75.86</v>
      </c>
      <c r="L461" s="11">
        <f>J461+K461</f>
        <v>549.99</v>
      </c>
    </row>
    <row r="462" spans="1:12" x14ac:dyDescent="0.25">
      <c r="A462" s="4">
        <v>461</v>
      </c>
      <c r="B462" s="16">
        <v>45563</v>
      </c>
      <c r="C462" s="14" t="s">
        <v>484</v>
      </c>
      <c r="D462" s="15" t="s">
        <v>52</v>
      </c>
      <c r="E462" s="15" t="s">
        <v>635</v>
      </c>
      <c r="F462" s="14" t="s">
        <v>1</v>
      </c>
      <c r="G462" s="15" t="s">
        <v>2</v>
      </c>
      <c r="H462" s="15" t="s">
        <v>78</v>
      </c>
      <c r="I462" s="14" t="s">
        <v>3</v>
      </c>
      <c r="J462" s="24">
        <f>2185.94-139.53</f>
        <v>2046.41</v>
      </c>
      <c r="K462" s="24">
        <v>251.6</v>
      </c>
      <c r="L462" s="11">
        <f>J462+K462</f>
        <v>2298.0100000000002</v>
      </c>
    </row>
    <row r="463" spans="1:12" x14ac:dyDescent="0.25">
      <c r="A463" s="4">
        <v>462</v>
      </c>
      <c r="B463" s="16">
        <v>45563</v>
      </c>
      <c r="C463" s="14" t="s">
        <v>484</v>
      </c>
      <c r="D463" s="15" t="s">
        <v>52</v>
      </c>
      <c r="E463" s="15">
        <v>3781016</v>
      </c>
      <c r="F463" s="14" t="s">
        <v>1</v>
      </c>
      <c r="G463" s="15" t="s">
        <v>2</v>
      </c>
      <c r="H463" s="15" t="s">
        <v>608</v>
      </c>
      <c r="I463" s="14" t="s">
        <v>609</v>
      </c>
      <c r="J463" s="24">
        <v>193.97</v>
      </c>
      <c r="K463" s="24">
        <v>31.03</v>
      </c>
      <c r="L463" s="11">
        <f>J463+K463</f>
        <v>225</v>
      </c>
    </row>
    <row r="464" spans="1:12" x14ac:dyDescent="0.25">
      <c r="A464" s="4">
        <v>463</v>
      </c>
      <c r="B464" s="16">
        <v>45563</v>
      </c>
      <c r="C464" s="14" t="s">
        <v>484</v>
      </c>
      <c r="D464" s="15" t="s">
        <v>52</v>
      </c>
      <c r="E464" s="15" t="s">
        <v>637</v>
      </c>
      <c r="F464" s="14" t="s">
        <v>1</v>
      </c>
      <c r="G464" s="15" t="s">
        <v>2</v>
      </c>
      <c r="H464" s="15" t="s">
        <v>78</v>
      </c>
      <c r="I464" s="14" t="s">
        <v>3</v>
      </c>
      <c r="J464" s="24">
        <f>8410.57-799.99</f>
        <v>7610.58</v>
      </c>
      <c r="K464" s="24">
        <v>640.41999999999996</v>
      </c>
      <c r="L464" s="11">
        <f>J464+K464</f>
        <v>8251</v>
      </c>
    </row>
    <row r="465" spans="1:12" x14ac:dyDescent="0.25">
      <c r="A465" s="4">
        <v>464</v>
      </c>
      <c r="B465" s="16">
        <v>45563</v>
      </c>
      <c r="C465" s="14" t="s">
        <v>484</v>
      </c>
      <c r="D465" s="15" t="s">
        <v>52</v>
      </c>
      <c r="E465" s="15" t="s">
        <v>638</v>
      </c>
      <c r="F465" s="14" t="s">
        <v>1</v>
      </c>
      <c r="G465" s="15" t="s">
        <v>2</v>
      </c>
      <c r="H465" s="15" t="s">
        <v>78</v>
      </c>
      <c r="I465" s="14" t="s">
        <v>3</v>
      </c>
      <c r="J465" s="24">
        <f>1163.45-1158.59</f>
        <v>4.8600000000001273</v>
      </c>
      <c r="K465" s="24">
        <v>0.65</v>
      </c>
      <c r="L465" s="11">
        <f>J465+K465</f>
        <v>5.5100000000001277</v>
      </c>
    </row>
    <row r="466" spans="1:12" x14ac:dyDescent="0.25">
      <c r="A466" s="4">
        <v>465</v>
      </c>
      <c r="B466" s="16">
        <v>45564</v>
      </c>
      <c r="C466" s="14" t="s">
        <v>484</v>
      </c>
      <c r="D466" s="15" t="s">
        <v>11</v>
      </c>
      <c r="E466" s="15" t="s">
        <v>630</v>
      </c>
      <c r="F466" s="14" t="s">
        <v>1</v>
      </c>
      <c r="G466" s="15" t="s">
        <v>2</v>
      </c>
      <c r="H466" s="15" t="s">
        <v>30</v>
      </c>
      <c r="I466" s="14" t="s">
        <v>31</v>
      </c>
      <c r="J466" s="24">
        <v>1777.78</v>
      </c>
      <c r="K466" s="24">
        <f>284.44-22.22</f>
        <v>262.22000000000003</v>
      </c>
      <c r="L466" s="11">
        <f>J466+K466</f>
        <v>2040</v>
      </c>
    </row>
    <row r="467" spans="1:12" x14ac:dyDescent="0.25">
      <c r="A467" s="28">
        <v>466</v>
      </c>
      <c r="B467" s="18">
        <v>45564</v>
      </c>
      <c r="C467" s="20" t="s">
        <v>484</v>
      </c>
      <c r="D467" s="5" t="s">
        <v>777</v>
      </c>
      <c r="E467" s="5" t="s">
        <v>820</v>
      </c>
      <c r="F467" s="20" t="s">
        <v>219</v>
      </c>
      <c r="G467" s="5" t="s">
        <v>786</v>
      </c>
      <c r="H467" s="5" t="s">
        <v>821</v>
      </c>
      <c r="I467" s="20" t="s">
        <v>822</v>
      </c>
      <c r="J467" s="25">
        <v>653.45000000000005</v>
      </c>
      <c r="K467" s="25">
        <v>104.55</v>
      </c>
      <c r="L467" s="11">
        <f>J467+K467</f>
        <v>758</v>
      </c>
    </row>
    <row r="468" spans="1:12" x14ac:dyDescent="0.25">
      <c r="A468" s="4">
        <v>467</v>
      </c>
      <c r="B468" s="18">
        <v>45564</v>
      </c>
      <c r="C468" s="20" t="s">
        <v>484</v>
      </c>
      <c r="D468" s="5" t="s">
        <v>777</v>
      </c>
      <c r="E468" s="5" t="s">
        <v>823</v>
      </c>
      <c r="F468" s="20" t="s">
        <v>1</v>
      </c>
      <c r="G468" s="5" t="s">
        <v>786</v>
      </c>
      <c r="H468" s="5" t="s">
        <v>824</v>
      </c>
      <c r="I468" s="20" t="s">
        <v>825</v>
      </c>
      <c r="J468" s="25">
        <v>534.48</v>
      </c>
      <c r="K468" s="25">
        <v>85.52</v>
      </c>
      <c r="L468" s="11">
        <f>J468+K468</f>
        <v>620</v>
      </c>
    </row>
    <row r="469" spans="1:12" x14ac:dyDescent="0.25">
      <c r="A469" s="4">
        <v>468</v>
      </c>
      <c r="B469" s="16">
        <v>45564</v>
      </c>
      <c r="C469" s="14" t="s">
        <v>484</v>
      </c>
      <c r="D469" s="15" t="s">
        <v>16</v>
      </c>
      <c r="E469" s="15" t="s">
        <v>840</v>
      </c>
      <c r="F469" s="14" t="s">
        <v>8</v>
      </c>
      <c r="G469" s="5" t="s">
        <v>2</v>
      </c>
      <c r="H469" s="15" t="s">
        <v>21</v>
      </c>
      <c r="I469" s="14" t="s">
        <v>22</v>
      </c>
      <c r="J469" s="24">
        <v>990.45</v>
      </c>
      <c r="K469" s="24">
        <v>154.28</v>
      </c>
      <c r="L469" s="11">
        <f>J469+K469</f>
        <v>1144.73</v>
      </c>
    </row>
    <row r="470" spans="1:12" x14ac:dyDescent="0.25">
      <c r="A470" s="4">
        <v>469</v>
      </c>
      <c r="B470" s="16">
        <v>45564</v>
      </c>
      <c r="C470" s="14" t="s">
        <v>484</v>
      </c>
      <c r="D470" s="15" t="s">
        <v>16</v>
      </c>
      <c r="E470" s="15" t="s">
        <v>843</v>
      </c>
      <c r="F470" s="14" t="s">
        <v>77</v>
      </c>
      <c r="G470" s="5" t="s">
        <v>2</v>
      </c>
      <c r="H470" s="15" t="s">
        <v>842</v>
      </c>
      <c r="I470" s="14" t="s">
        <v>841</v>
      </c>
      <c r="J470" s="24">
        <v>602.59</v>
      </c>
      <c r="K470" s="24">
        <v>96.41</v>
      </c>
      <c r="L470" s="11">
        <f>J470+K470</f>
        <v>699</v>
      </c>
    </row>
    <row r="471" spans="1:12" x14ac:dyDescent="0.25">
      <c r="A471" s="4">
        <v>470</v>
      </c>
      <c r="B471" s="16">
        <v>45565</v>
      </c>
      <c r="C471" s="14" t="s">
        <v>484</v>
      </c>
      <c r="D471" s="15" t="s">
        <v>0</v>
      </c>
      <c r="E471" s="15" t="s">
        <v>624</v>
      </c>
      <c r="F471" s="14" t="s">
        <v>8</v>
      </c>
      <c r="G471" s="15" t="s">
        <v>2</v>
      </c>
      <c r="H471" s="15" t="s">
        <v>25</v>
      </c>
      <c r="I471" s="14" t="s">
        <v>26</v>
      </c>
      <c r="J471" s="24">
        <v>259.56</v>
      </c>
      <c r="K471" s="24">
        <v>40.44</v>
      </c>
      <c r="L471" s="11">
        <f>J471+K471</f>
        <v>300</v>
      </c>
    </row>
    <row r="472" spans="1:12" x14ac:dyDescent="0.25">
      <c r="A472" s="4">
        <v>471</v>
      </c>
      <c r="B472" s="16">
        <v>45565</v>
      </c>
      <c r="C472" s="14" t="s">
        <v>484</v>
      </c>
      <c r="D472" s="15" t="s">
        <v>11</v>
      </c>
      <c r="E472" s="15" t="s">
        <v>628</v>
      </c>
      <c r="F472" s="14" t="s">
        <v>1</v>
      </c>
      <c r="G472" s="15" t="s">
        <v>2</v>
      </c>
      <c r="H472" s="15" t="s">
        <v>78</v>
      </c>
      <c r="I472" s="14" t="s">
        <v>3</v>
      </c>
      <c r="J472" s="24">
        <f>444.47-9.99</f>
        <v>434.48</v>
      </c>
      <c r="K472" s="24">
        <v>69.52</v>
      </c>
      <c r="L472" s="11">
        <f>J472+K472</f>
        <v>504</v>
      </c>
    </row>
    <row r="473" spans="1:12" x14ac:dyDescent="0.25">
      <c r="A473" s="4">
        <v>472</v>
      </c>
      <c r="B473" s="16">
        <v>45565</v>
      </c>
      <c r="C473" s="14" t="s">
        <v>484</v>
      </c>
      <c r="D473" s="15" t="s">
        <v>4</v>
      </c>
      <c r="E473" s="15" t="s">
        <v>625</v>
      </c>
      <c r="F473" s="14" t="s">
        <v>51</v>
      </c>
      <c r="G473" s="15" t="s">
        <v>2</v>
      </c>
      <c r="H473" s="15" t="s">
        <v>98</v>
      </c>
      <c r="I473" s="14" t="s">
        <v>99</v>
      </c>
      <c r="J473" s="24">
        <v>87.93</v>
      </c>
      <c r="K473" s="24">
        <v>14.07</v>
      </c>
      <c r="L473" s="11">
        <f>J473+K473</f>
        <v>102</v>
      </c>
    </row>
    <row r="474" spans="1:12" x14ac:dyDescent="0.25">
      <c r="A474" s="4">
        <v>473</v>
      </c>
      <c r="B474" s="16">
        <v>45565</v>
      </c>
      <c r="C474" s="14" t="s">
        <v>484</v>
      </c>
      <c r="D474" s="15" t="s">
        <v>4</v>
      </c>
      <c r="E474" s="15" t="s">
        <v>626</v>
      </c>
      <c r="F474" s="14" t="s">
        <v>8</v>
      </c>
      <c r="G474" s="15" t="s">
        <v>2</v>
      </c>
      <c r="H474" s="15" t="s">
        <v>32</v>
      </c>
      <c r="I474" s="14" t="s">
        <v>33</v>
      </c>
      <c r="J474" s="24">
        <v>268.22000000000003</v>
      </c>
      <c r="K474" s="24">
        <v>41.78</v>
      </c>
      <c r="L474" s="11">
        <f>J474+K474</f>
        <v>310</v>
      </c>
    </row>
    <row r="475" spans="1:12" x14ac:dyDescent="0.25">
      <c r="A475" s="4">
        <v>474</v>
      </c>
      <c r="B475" s="16">
        <v>45565</v>
      </c>
      <c r="C475" s="14" t="s">
        <v>484</v>
      </c>
      <c r="D475" s="15" t="s">
        <v>4</v>
      </c>
      <c r="E475" s="15" t="s">
        <v>627</v>
      </c>
      <c r="F475" s="14" t="s">
        <v>1</v>
      </c>
      <c r="G475" s="15" t="s">
        <v>2</v>
      </c>
      <c r="H475" s="15" t="s">
        <v>78</v>
      </c>
      <c r="I475" s="14" t="s">
        <v>3</v>
      </c>
      <c r="J475" s="24">
        <f>922.16-57.69</f>
        <v>864.47</v>
      </c>
      <c r="K475" s="24">
        <v>92.64</v>
      </c>
      <c r="L475" s="11">
        <f>J475+K475</f>
        <v>957.11</v>
      </c>
    </row>
    <row r="476" spans="1:12" x14ac:dyDescent="0.25">
      <c r="A476" s="4">
        <v>475</v>
      </c>
      <c r="B476" s="16">
        <v>45565</v>
      </c>
      <c r="C476" s="14" t="s">
        <v>484</v>
      </c>
      <c r="D476" s="15" t="s">
        <v>4</v>
      </c>
      <c r="E476" s="15" t="s">
        <v>629</v>
      </c>
      <c r="F476" s="14" t="s">
        <v>1</v>
      </c>
      <c r="G476" s="15" t="s">
        <v>2</v>
      </c>
      <c r="H476" s="15" t="s">
        <v>78</v>
      </c>
      <c r="I476" s="14" t="s">
        <v>3</v>
      </c>
      <c r="J476" s="24">
        <v>669.26</v>
      </c>
      <c r="K476" s="24">
        <v>95.24</v>
      </c>
      <c r="L476" s="11">
        <f>J476+K476</f>
        <v>764.5</v>
      </c>
    </row>
    <row r="477" spans="1:12" x14ac:dyDescent="0.25">
      <c r="A477" s="4">
        <v>476</v>
      </c>
      <c r="B477" s="16">
        <v>45565</v>
      </c>
      <c r="C477" s="14" t="s">
        <v>484</v>
      </c>
      <c r="D477" s="15" t="s">
        <v>0</v>
      </c>
      <c r="E477" s="15" t="s">
        <v>624</v>
      </c>
      <c r="F477" s="14" t="s">
        <v>8</v>
      </c>
      <c r="G477" s="15" t="s">
        <v>2</v>
      </c>
      <c r="H477" s="15" t="s">
        <v>25</v>
      </c>
      <c r="I477" s="14" t="s">
        <v>26</v>
      </c>
      <c r="J477" s="24">
        <v>259.56</v>
      </c>
      <c r="K477" s="24">
        <v>40.44</v>
      </c>
      <c r="L477" s="11">
        <f>J477+K477</f>
        <v>300</v>
      </c>
    </row>
    <row r="478" spans="1:12" x14ac:dyDescent="0.25">
      <c r="A478" s="4">
        <v>477</v>
      </c>
      <c r="B478" s="16">
        <v>45565</v>
      </c>
      <c r="C478" s="14" t="s">
        <v>484</v>
      </c>
      <c r="D478" s="15" t="s">
        <v>0</v>
      </c>
      <c r="E478" s="15" t="s">
        <v>631</v>
      </c>
      <c r="F478" s="14" t="s">
        <v>8</v>
      </c>
      <c r="G478" s="15" t="s">
        <v>2</v>
      </c>
      <c r="H478" s="15" t="s">
        <v>25</v>
      </c>
      <c r="I478" s="14" t="s">
        <v>26</v>
      </c>
      <c r="J478" s="24">
        <v>255.23</v>
      </c>
      <c r="K478" s="24">
        <v>39.770000000000003</v>
      </c>
      <c r="L478" s="11">
        <f>J478+K478</f>
        <v>295</v>
      </c>
    </row>
    <row r="479" spans="1:12" x14ac:dyDescent="0.25">
      <c r="A479" s="4">
        <v>478</v>
      </c>
      <c r="B479" s="16">
        <v>45565</v>
      </c>
      <c r="C479" s="14" t="s">
        <v>484</v>
      </c>
      <c r="D479" s="15" t="s">
        <v>0</v>
      </c>
      <c r="E479" s="15">
        <v>29799</v>
      </c>
      <c r="F479" s="14" t="s">
        <v>8</v>
      </c>
      <c r="G479" s="15" t="s">
        <v>2</v>
      </c>
      <c r="H479" s="15" t="s">
        <v>83</v>
      </c>
      <c r="I479" s="14" t="s">
        <v>84</v>
      </c>
      <c r="J479" s="24">
        <v>164.4</v>
      </c>
      <c r="K479" s="24">
        <v>25.6</v>
      </c>
      <c r="L479" s="11">
        <f>J479+K479</f>
        <v>190</v>
      </c>
    </row>
    <row r="480" spans="1:12" x14ac:dyDescent="0.25">
      <c r="A480" s="4">
        <v>479</v>
      </c>
      <c r="B480" s="16">
        <v>45565</v>
      </c>
      <c r="C480" s="14" t="s">
        <v>484</v>
      </c>
      <c r="D480" s="15" t="s">
        <v>27</v>
      </c>
      <c r="E480" s="15" t="s">
        <v>639</v>
      </c>
      <c r="F480" s="14" t="s">
        <v>1</v>
      </c>
      <c r="G480" s="15" t="s">
        <v>2</v>
      </c>
      <c r="H480" s="15" t="s">
        <v>177</v>
      </c>
      <c r="I480" s="14" t="s">
        <v>178</v>
      </c>
      <c r="J480" s="24">
        <v>103.25</v>
      </c>
      <c r="K480" s="24">
        <v>7.25</v>
      </c>
      <c r="L480" s="11">
        <f>J480+K480</f>
        <v>110.5</v>
      </c>
    </row>
    <row r="481" spans="1:12" x14ac:dyDescent="0.25">
      <c r="A481" s="4">
        <v>480</v>
      </c>
      <c r="B481" s="16">
        <v>45565</v>
      </c>
      <c r="C481" s="14" t="s">
        <v>484</v>
      </c>
      <c r="D481" s="15" t="s">
        <v>27</v>
      </c>
      <c r="E481" s="15" t="s">
        <v>640</v>
      </c>
      <c r="F481" s="14" t="s">
        <v>1</v>
      </c>
      <c r="G481" s="15" t="s">
        <v>2</v>
      </c>
      <c r="H481" s="15" t="s">
        <v>28</v>
      </c>
      <c r="I481" s="14" t="s">
        <v>29</v>
      </c>
      <c r="J481" s="24">
        <v>197.41</v>
      </c>
      <c r="K481" s="24">
        <v>31.59</v>
      </c>
      <c r="L481" s="11">
        <f>J481+K481</f>
        <v>229</v>
      </c>
    </row>
    <row r="482" spans="1:12" x14ac:dyDescent="0.25">
      <c r="A482" s="28">
        <v>481</v>
      </c>
      <c r="B482" s="16">
        <v>45565</v>
      </c>
      <c r="C482" s="14" t="s">
        <v>484</v>
      </c>
      <c r="D482" s="15" t="s">
        <v>27</v>
      </c>
      <c r="E482" s="15" t="s">
        <v>641</v>
      </c>
      <c r="F482" s="14" t="s">
        <v>36</v>
      </c>
      <c r="G482" s="15" t="s">
        <v>2</v>
      </c>
      <c r="H482" s="15" t="s">
        <v>43</v>
      </c>
      <c r="I482" s="14" t="s">
        <v>44</v>
      </c>
      <c r="J482" s="24">
        <v>512.16</v>
      </c>
      <c r="K482" s="24">
        <v>81.94</v>
      </c>
      <c r="L482" s="11">
        <f>J482+K482</f>
        <v>594.09999999999991</v>
      </c>
    </row>
    <row r="483" spans="1:12" x14ac:dyDescent="0.25">
      <c r="A483" s="4">
        <v>482</v>
      </c>
      <c r="B483" s="16">
        <v>45565</v>
      </c>
      <c r="C483" s="14" t="s">
        <v>484</v>
      </c>
      <c r="D483" s="15" t="s">
        <v>27</v>
      </c>
      <c r="E483" s="15" t="s">
        <v>642</v>
      </c>
      <c r="F483" s="14" t="s">
        <v>1</v>
      </c>
      <c r="G483" s="15" t="s">
        <v>2</v>
      </c>
      <c r="H483" s="15" t="s">
        <v>78</v>
      </c>
      <c r="I483" s="14" t="s">
        <v>3</v>
      </c>
      <c r="J483" s="24">
        <v>153.88</v>
      </c>
      <c r="K483" s="24">
        <v>2.62</v>
      </c>
      <c r="L483" s="11">
        <f>J483+K483</f>
        <v>156.5</v>
      </c>
    </row>
    <row r="484" spans="1:12" x14ac:dyDescent="0.25">
      <c r="A484" s="4">
        <v>483</v>
      </c>
      <c r="B484" s="16">
        <v>45565</v>
      </c>
      <c r="C484" s="14" t="s">
        <v>484</v>
      </c>
      <c r="D484" s="15" t="s">
        <v>27</v>
      </c>
      <c r="E484" s="15" t="s">
        <v>643</v>
      </c>
      <c r="F484" s="14" t="s">
        <v>1</v>
      </c>
      <c r="G484" s="15" t="s">
        <v>2</v>
      </c>
      <c r="H484" s="15" t="s">
        <v>78</v>
      </c>
      <c r="I484" s="14" t="s">
        <v>3</v>
      </c>
      <c r="J484" s="24">
        <v>518.22</v>
      </c>
      <c r="K484" s="24">
        <v>12.28</v>
      </c>
      <c r="L484" s="11">
        <f>J484+K484</f>
        <v>530.5</v>
      </c>
    </row>
    <row r="485" spans="1:12" x14ac:dyDescent="0.25">
      <c r="A485" s="4">
        <v>484</v>
      </c>
      <c r="B485" s="16">
        <v>45565</v>
      </c>
      <c r="C485" s="14" t="s">
        <v>484</v>
      </c>
      <c r="D485" s="15" t="s">
        <v>5</v>
      </c>
      <c r="E485" s="15" t="s">
        <v>644</v>
      </c>
      <c r="F485" s="14" t="s">
        <v>8</v>
      </c>
      <c r="G485" s="15" t="s">
        <v>2</v>
      </c>
      <c r="H485" s="15" t="s">
        <v>409</v>
      </c>
      <c r="I485" s="14" t="s">
        <v>410</v>
      </c>
      <c r="J485" s="24">
        <v>588.54</v>
      </c>
      <c r="K485" s="24">
        <v>91.58</v>
      </c>
      <c r="L485" s="11">
        <f>J485+K485</f>
        <v>680.12</v>
      </c>
    </row>
    <row r="486" spans="1:12" x14ac:dyDescent="0.25">
      <c r="A486" s="4">
        <v>485</v>
      </c>
      <c r="B486" s="16">
        <v>45565</v>
      </c>
      <c r="C486" s="14" t="s">
        <v>484</v>
      </c>
      <c r="D486" s="15" t="s">
        <v>4</v>
      </c>
      <c r="E486" s="15" t="s">
        <v>645</v>
      </c>
      <c r="F486" s="14" t="s">
        <v>8</v>
      </c>
      <c r="G486" s="15" t="s">
        <v>2</v>
      </c>
      <c r="H486" s="15" t="s">
        <v>34</v>
      </c>
      <c r="I486" s="14" t="s">
        <v>35</v>
      </c>
      <c r="J486" s="24">
        <v>346.27</v>
      </c>
      <c r="K486" s="24">
        <v>53.73</v>
      </c>
      <c r="L486" s="11">
        <f>J486+K486</f>
        <v>400</v>
      </c>
    </row>
    <row r="487" spans="1:12" x14ac:dyDescent="0.25">
      <c r="A487" s="4">
        <v>486</v>
      </c>
      <c r="B487" s="16">
        <v>45565</v>
      </c>
      <c r="C487" s="14" t="s">
        <v>484</v>
      </c>
      <c r="D487" s="15" t="s">
        <v>4</v>
      </c>
      <c r="E487" s="15" t="s">
        <v>646</v>
      </c>
      <c r="F487" s="14" t="s">
        <v>1</v>
      </c>
      <c r="G487" s="15" t="s">
        <v>2</v>
      </c>
      <c r="H487" s="15" t="s">
        <v>131</v>
      </c>
      <c r="I487" s="14" t="s">
        <v>132</v>
      </c>
      <c r="J487" s="24">
        <v>114.66</v>
      </c>
      <c r="K487" s="24">
        <v>18.34</v>
      </c>
      <c r="L487" s="11">
        <f>J487+K487</f>
        <v>133</v>
      </c>
    </row>
    <row r="488" spans="1:12" x14ac:dyDescent="0.25">
      <c r="A488" s="4">
        <v>487</v>
      </c>
      <c r="B488" s="16">
        <v>45565</v>
      </c>
      <c r="C488" s="14" t="s">
        <v>484</v>
      </c>
      <c r="D488" s="15" t="s">
        <v>4</v>
      </c>
      <c r="E488" s="15" t="s">
        <v>647</v>
      </c>
      <c r="F488" s="14" t="s">
        <v>1</v>
      </c>
      <c r="G488" s="15" t="s">
        <v>2</v>
      </c>
      <c r="H488" s="15" t="s">
        <v>131</v>
      </c>
      <c r="I488" s="14" t="s">
        <v>132</v>
      </c>
      <c r="J488" s="24">
        <f>247.41-37.11</f>
        <v>210.3</v>
      </c>
      <c r="K488" s="24">
        <v>33.65</v>
      </c>
      <c r="L488" s="11">
        <f>J488+K488</f>
        <v>243.95000000000002</v>
      </c>
    </row>
    <row r="489" spans="1:12" x14ac:dyDescent="0.25">
      <c r="A489" s="4">
        <v>488</v>
      </c>
      <c r="B489" s="16">
        <v>45565</v>
      </c>
      <c r="C489" s="14" t="s">
        <v>484</v>
      </c>
      <c r="D489" s="15" t="s">
        <v>4</v>
      </c>
      <c r="E489" s="15" t="s">
        <v>648</v>
      </c>
      <c r="F489" s="14" t="s">
        <v>1</v>
      </c>
      <c r="G489" s="15" t="s">
        <v>2</v>
      </c>
      <c r="H489" s="15" t="s">
        <v>58</v>
      </c>
      <c r="I489" s="14" t="s">
        <v>59</v>
      </c>
      <c r="J489" s="24">
        <v>592.24</v>
      </c>
      <c r="K489" s="24">
        <v>94.76</v>
      </c>
      <c r="L489" s="11">
        <f>J489+K489</f>
        <v>687</v>
      </c>
    </row>
    <row r="490" spans="1:12" x14ac:dyDescent="0.25">
      <c r="A490" s="4">
        <v>489</v>
      </c>
      <c r="B490" s="16">
        <v>45565</v>
      </c>
      <c r="C490" s="14" t="s">
        <v>484</v>
      </c>
      <c r="D490" s="15" t="s">
        <v>4</v>
      </c>
      <c r="E490" s="15" t="s">
        <v>649</v>
      </c>
      <c r="F490" s="14" t="s">
        <v>1</v>
      </c>
      <c r="G490" s="15" t="s">
        <v>2</v>
      </c>
      <c r="H490" s="15" t="s">
        <v>58</v>
      </c>
      <c r="I490" s="14" t="s">
        <v>59</v>
      </c>
      <c r="J490" s="24">
        <v>541.38</v>
      </c>
      <c r="K490" s="24">
        <v>86.62</v>
      </c>
      <c r="L490" s="11">
        <f>J490+K490</f>
        <v>628</v>
      </c>
    </row>
    <row r="491" spans="1:12" x14ac:dyDescent="0.25">
      <c r="A491" s="4">
        <v>490</v>
      </c>
      <c r="B491" s="16">
        <v>45565</v>
      </c>
      <c r="C491" s="14" t="s">
        <v>484</v>
      </c>
      <c r="D491" s="15" t="s">
        <v>4</v>
      </c>
      <c r="E491" s="15" t="s">
        <v>652</v>
      </c>
      <c r="F491" s="14" t="s">
        <v>1</v>
      </c>
      <c r="G491" s="15" t="s">
        <v>2</v>
      </c>
      <c r="H491" s="15" t="s">
        <v>650</v>
      </c>
      <c r="I491" s="14" t="s">
        <v>651</v>
      </c>
      <c r="J491" s="24">
        <v>72.849999999999994</v>
      </c>
      <c r="K491" s="24">
        <v>11.65</v>
      </c>
      <c r="L491" s="11">
        <f>J491+K491</f>
        <v>84.5</v>
      </c>
    </row>
    <row r="492" spans="1:12" x14ac:dyDescent="0.25">
      <c r="A492" s="4">
        <v>491</v>
      </c>
      <c r="B492" s="16">
        <v>45565</v>
      </c>
      <c r="C492" s="14" t="s">
        <v>484</v>
      </c>
      <c r="D492" s="15" t="s">
        <v>4</v>
      </c>
      <c r="E492" s="15" t="s">
        <v>653</v>
      </c>
      <c r="F492" s="14" t="s">
        <v>1</v>
      </c>
      <c r="G492" s="15" t="s">
        <v>2</v>
      </c>
      <c r="H492" s="15" t="s">
        <v>650</v>
      </c>
      <c r="I492" s="14" t="s">
        <v>651</v>
      </c>
      <c r="J492" s="24">
        <f>74.56-11.17</f>
        <v>63.39</v>
      </c>
      <c r="K492" s="24">
        <v>10.14</v>
      </c>
      <c r="L492" s="11">
        <f>J492+K492</f>
        <v>73.53</v>
      </c>
    </row>
    <row r="493" spans="1:12" x14ac:dyDescent="0.25">
      <c r="A493" s="4">
        <v>492</v>
      </c>
      <c r="B493" s="16">
        <v>45565</v>
      </c>
      <c r="C493" s="14" t="s">
        <v>484</v>
      </c>
      <c r="D493" s="15" t="s">
        <v>4</v>
      </c>
      <c r="E493" s="15" t="s">
        <v>654</v>
      </c>
      <c r="F493" s="14" t="s">
        <v>1</v>
      </c>
      <c r="G493" s="15" t="s">
        <v>2</v>
      </c>
      <c r="H493" s="15" t="s">
        <v>49</v>
      </c>
      <c r="I493" s="14" t="s">
        <v>50</v>
      </c>
      <c r="J493" s="24">
        <f>118.97-5.09</f>
        <v>113.88</v>
      </c>
      <c r="K493" s="24">
        <v>18.22</v>
      </c>
      <c r="L493" s="11">
        <f>J493+K493</f>
        <v>132.1</v>
      </c>
    </row>
    <row r="494" spans="1:12" x14ac:dyDescent="0.25">
      <c r="A494" s="4">
        <v>493</v>
      </c>
      <c r="B494" s="16">
        <v>45565</v>
      </c>
      <c r="C494" s="14" t="s">
        <v>484</v>
      </c>
      <c r="D494" s="15" t="s">
        <v>4</v>
      </c>
      <c r="E494" s="15" t="s">
        <v>655</v>
      </c>
      <c r="F494" s="14" t="s">
        <v>1</v>
      </c>
      <c r="G494" s="15" t="s">
        <v>2</v>
      </c>
      <c r="H494" s="15" t="s">
        <v>49</v>
      </c>
      <c r="I494" s="14" t="s">
        <v>50</v>
      </c>
      <c r="J494" s="24">
        <f>462.07-46.21</f>
        <v>415.86</v>
      </c>
      <c r="K494" s="24">
        <v>66.540000000000006</v>
      </c>
      <c r="L494" s="11">
        <f>J494+K494</f>
        <v>482.40000000000003</v>
      </c>
    </row>
    <row r="495" spans="1:12" x14ac:dyDescent="0.25">
      <c r="A495" s="4">
        <v>494</v>
      </c>
      <c r="B495" s="16">
        <v>45565</v>
      </c>
      <c r="C495" s="14" t="s">
        <v>484</v>
      </c>
      <c r="D495" s="15" t="s">
        <v>4</v>
      </c>
      <c r="E495" s="15" t="s">
        <v>656</v>
      </c>
      <c r="F495" s="14" t="s">
        <v>1</v>
      </c>
      <c r="G495" s="15" t="s">
        <v>2</v>
      </c>
      <c r="H495" s="15" t="s">
        <v>49</v>
      </c>
      <c r="I495" s="14" t="s">
        <v>50</v>
      </c>
      <c r="J495" s="24">
        <v>120.69</v>
      </c>
      <c r="K495" s="24">
        <v>19.309999999999999</v>
      </c>
      <c r="L495" s="11">
        <f>J495+K495</f>
        <v>140</v>
      </c>
    </row>
    <row r="496" spans="1:12" x14ac:dyDescent="0.25">
      <c r="A496" s="4">
        <v>495</v>
      </c>
      <c r="B496" s="16">
        <v>45565</v>
      </c>
      <c r="C496" s="14" t="s">
        <v>484</v>
      </c>
      <c r="D496" s="15" t="s">
        <v>4</v>
      </c>
      <c r="E496" s="15" t="s">
        <v>657</v>
      </c>
      <c r="F496" s="14" t="s">
        <v>1</v>
      </c>
      <c r="G496" s="15" t="s">
        <v>2</v>
      </c>
      <c r="H496" s="15" t="s">
        <v>49</v>
      </c>
      <c r="I496" s="14" t="s">
        <v>50</v>
      </c>
      <c r="J496" s="24">
        <v>46</v>
      </c>
      <c r="K496" s="24">
        <v>0</v>
      </c>
      <c r="L496" s="11">
        <f>J496+K496</f>
        <v>46</v>
      </c>
    </row>
    <row r="497" spans="1:13" x14ac:dyDescent="0.25">
      <c r="A497" s="28">
        <v>496</v>
      </c>
      <c r="B497" s="16">
        <v>45565</v>
      </c>
      <c r="C497" s="14" t="s">
        <v>484</v>
      </c>
      <c r="D497" s="15" t="s">
        <v>4</v>
      </c>
      <c r="E497" s="15" t="s">
        <v>658</v>
      </c>
      <c r="F497" s="14" t="s">
        <v>1</v>
      </c>
      <c r="G497" s="15" t="s">
        <v>2</v>
      </c>
      <c r="H497" s="15" t="s">
        <v>49</v>
      </c>
      <c r="I497" s="14" t="s">
        <v>50</v>
      </c>
      <c r="J497" s="24">
        <f>339.66-33.97</f>
        <v>305.69000000000005</v>
      </c>
      <c r="K497" s="24">
        <v>48.91</v>
      </c>
      <c r="L497" s="11">
        <f>J497+K497</f>
        <v>354.6</v>
      </c>
    </row>
    <row r="498" spans="1:13" x14ac:dyDescent="0.25">
      <c r="A498" s="4">
        <v>497</v>
      </c>
      <c r="B498" s="16">
        <v>45565</v>
      </c>
      <c r="C498" s="14" t="s">
        <v>484</v>
      </c>
      <c r="D498" s="15" t="s">
        <v>4</v>
      </c>
      <c r="E498" s="15" t="s">
        <v>659</v>
      </c>
      <c r="F498" s="14" t="s">
        <v>1</v>
      </c>
      <c r="G498" s="15" t="s">
        <v>2</v>
      </c>
      <c r="H498" s="15" t="s">
        <v>131</v>
      </c>
      <c r="I498" s="14" t="s">
        <v>132</v>
      </c>
      <c r="J498" s="24">
        <f>44.83-6.73</f>
        <v>38.099999999999994</v>
      </c>
      <c r="K498" s="24">
        <v>6.1</v>
      </c>
      <c r="L498" s="11">
        <f>J498+K498</f>
        <v>44.199999999999996</v>
      </c>
    </row>
    <row r="499" spans="1:13" x14ac:dyDescent="0.25">
      <c r="A499" s="4">
        <v>498</v>
      </c>
      <c r="B499" s="16">
        <v>45565</v>
      </c>
      <c r="C499" s="14" t="s">
        <v>484</v>
      </c>
      <c r="D499" s="15" t="s">
        <v>4</v>
      </c>
      <c r="E499" s="15" t="s">
        <v>660</v>
      </c>
      <c r="F499" s="14" t="s">
        <v>1</v>
      </c>
      <c r="G499" s="15" t="s">
        <v>2</v>
      </c>
      <c r="H499" s="15" t="s">
        <v>131</v>
      </c>
      <c r="I499" s="14" t="s">
        <v>132</v>
      </c>
      <c r="J499" s="24">
        <f>246.12-36.92</f>
        <v>209.2</v>
      </c>
      <c r="K499" s="24">
        <v>33.479999999999997</v>
      </c>
      <c r="L499" s="11">
        <f>J499+K499</f>
        <v>242.67999999999998</v>
      </c>
    </row>
    <row r="500" spans="1:13" x14ac:dyDescent="0.25">
      <c r="A500" s="4">
        <v>499</v>
      </c>
      <c r="B500" s="16">
        <v>45565</v>
      </c>
      <c r="C500" s="14" t="s">
        <v>484</v>
      </c>
      <c r="D500" s="15" t="s">
        <v>4</v>
      </c>
      <c r="E500" s="15" t="s">
        <v>661</v>
      </c>
      <c r="F500" s="14" t="s">
        <v>1</v>
      </c>
      <c r="G500" s="15" t="s">
        <v>2</v>
      </c>
      <c r="H500" s="15" t="s">
        <v>131</v>
      </c>
      <c r="I500" s="14" t="s">
        <v>132</v>
      </c>
      <c r="J500" s="24">
        <f>167.25-25.09</f>
        <v>142.16</v>
      </c>
      <c r="K500" s="24">
        <v>22.74</v>
      </c>
      <c r="L500" s="11">
        <f>J500+K500</f>
        <v>164.9</v>
      </c>
    </row>
    <row r="501" spans="1:13" x14ac:dyDescent="0.25">
      <c r="A501" s="4">
        <v>500</v>
      </c>
      <c r="B501" s="16">
        <v>45565</v>
      </c>
      <c r="C501" s="14" t="s">
        <v>484</v>
      </c>
      <c r="D501" s="15" t="s">
        <v>4</v>
      </c>
      <c r="E501" s="15" t="s">
        <v>662</v>
      </c>
      <c r="F501" s="14" t="s">
        <v>1</v>
      </c>
      <c r="G501" s="15" t="s">
        <v>2</v>
      </c>
      <c r="H501" s="15" t="s">
        <v>131</v>
      </c>
      <c r="I501" s="14" t="s">
        <v>132</v>
      </c>
      <c r="J501" s="24">
        <f>194.83-9.75</f>
        <v>185.08</v>
      </c>
      <c r="K501" s="24">
        <v>29.62</v>
      </c>
      <c r="L501" s="11">
        <f>J501+K501</f>
        <v>214.70000000000002</v>
      </c>
      <c r="M501" s="6"/>
    </row>
    <row r="502" spans="1:13" x14ac:dyDescent="0.25">
      <c r="A502" s="4">
        <v>501</v>
      </c>
      <c r="B502" s="16">
        <v>45565</v>
      </c>
      <c r="C502" s="14" t="s">
        <v>484</v>
      </c>
      <c r="D502" s="15" t="s">
        <v>4</v>
      </c>
      <c r="E502" s="15" t="s">
        <v>663</v>
      </c>
      <c r="F502" s="14" t="s">
        <v>1</v>
      </c>
      <c r="G502" s="15" t="s">
        <v>2</v>
      </c>
      <c r="H502" s="15" t="s">
        <v>131</v>
      </c>
      <c r="I502" s="14" t="s">
        <v>132</v>
      </c>
      <c r="J502" s="24">
        <v>175.86</v>
      </c>
      <c r="K502" s="24">
        <v>28.14</v>
      </c>
      <c r="L502" s="11">
        <f>J502+K502</f>
        <v>204</v>
      </c>
      <c r="M502" s="6"/>
    </row>
    <row r="503" spans="1:13" x14ac:dyDescent="0.25">
      <c r="A503" s="4">
        <v>502</v>
      </c>
      <c r="B503" s="16">
        <v>45565</v>
      </c>
      <c r="C503" s="14" t="s">
        <v>484</v>
      </c>
      <c r="D503" s="15" t="s">
        <v>4</v>
      </c>
      <c r="E503" s="15" t="s">
        <v>664</v>
      </c>
      <c r="F503" s="14" t="s">
        <v>1</v>
      </c>
      <c r="G503" s="15" t="s">
        <v>2</v>
      </c>
      <c r="H503" s="15" t="s">
        <v>131</v>
      </c>
      <c r="I503" s="14" t="s">
        <v>132</v>
      </c>
      <c r="J503" s="24">
        <f>173.28-8.66</f>
        <v>164.62</v>
      </c>
      <c r="K503" s="24">
        <v>26.33</v>
      </c>
      <c r="L503" s="11">
        <f>J503+K503</f>
        <v>190.95</v>
      </c>
      <c r="M503" s="6"/>
    </row>
    <row r="504" spans="1:13" x14ac:dyDescent="0.25">
      <c r="A504" s="4">
        <v>503</v>
      </c>
      <c r="B504" s="16">
        <v>45565</v>
      </c>
      <c r="C504" s="14" t="s">
        <v>484</v>
      </c>
      <c r="D504" s="15" t="s">
        <v>4</v>
      </c>
      <c r="E504" s="15" t="s">
        <v>665</v>
      </c>
      <c r="F504" s="14" t="s">
        <v>1</v>
      </c>
      <c r="G504" s="15" t="s">
        <v>2</v>
      </c>
      <c r="H504" s="15" t="s">
        <v>666</v>
      </c>
      <c r="I504" s="14" t="s">
        <v>667</v>
      </c>
      <c r="J504" s="24">
        <v>124.14</v>
      </c>
      <c r="K504" s="24">
        <v>19.86</v>
      </c>
      <c r="L504" s="11">
        <f>J504+K504</f>
        <v>144</v>
      </c>
      <c r="M504" s="6"/>
    </row>
    <row r="505" spans="1:13" x14ac:dyDescent="0.25">
      <c r="A505" s="4">
        <v>504</v>
      </c>
      <c r="B505" s="16">
        <v>45565</v>
      </c>
      <c r="C505" s="14" t="s">
        <v>484</v>
      </c>
      <c r="D505" s="15" t="s">
        <v>4</v>
      </c>
      <c r="E505" s="15" t="s">
        <v>668</v>
      </c>
      <c r="F505" s="14" t="s">
        <v>1</v>
      </c>
      <c r="G505" s="15" t="s">
        <v>2</v>
      </c>
      <c r="H505" s="15" t="s">
        <v>666</v>
      </c>
      <c r="I505" s="14" t="s">
        <v>667</v>
      </c>
      <c r="J505" s="24">
        <f>201.73-30.27</f>
        <v>171.45999999999998</v>
      </c>
      <c r="K505" s="24">
        <v>27.44</v>
      </c>
      <c r="L505" s="11">
        <f>J505+K505</f>
        <v>198.89999999999998</v>
      </c>
      <c r="M505" s="6"/>
    </row>
    <row r="506" spans="1:13" x14ac:dyDescent="0.25">
      <c r="A506" s="4">
        <v>505</v>
      </c>
      <c r="B506" s="16">
        <v>45565</v>
      </c>
      <c r="C506" s="14" t="s">
        <v>484</v>
      </c>
      <c r="D506" s="15" t="s">
        <v>4</v>
      </c>
      <c r="E506" s="15" t="s">
        <v>669</v>
      </c>
      <c r="F506" s="14" t="s">
        <v>1</v>
      </c>
      <c r="G506" s="15" t="s">
        <v>2</v>
      </c>
      <c r="H506" s="15" t="s">
        <v>78</v>
      </c>
      <c r="I506" s="14" t="s">
        <v>3</v>
      </c>
      <c r="J506" s="24">
        <v>82.41</v>
      </c>
      <c r="K506" s="24">
        <v>7.59</v>
      </c>
      <c r="L506" s="11">
        <f>J506+K506</f>
        <v>90</v>
      </c>
    </row>
    <row r="507" spans="1:13" x14ac:dyDescent="0.25">
      <c r="A507" s="4">
        <v>506</v>
      </c>
      <c r="B507" s="16">
        <v>45565</v>
      </c>
      <c r="C507" s="14" t="s">
        <v>484</v>
      </c>
      <c r="D507" s="15" t="s">
        <v>4</v>
      </c>
      <c r="E507" s="15" t="s">
        <v>670</v>
      </c>
      <c r="F507" s="14" t="s">
        <v>1</v>
      </c>
      <c r="G507" s="15" t="s">
        <v>2</v>
      </c>
      <c r="H507" s="15" t="s">
        <v>78</v>
      </c>
      <c r="I507" s="14" t="s">
        <v>3</v>
      </c>
      <c r="J507" s="24">
        <f>134.74-10</f>
        <v>124.74000000000001</v>
      </c>
      <c r="K507" s="24">
        <v>0</v>
      </c>
      <c r="L507" s="11">
        <f>J507+K507</f>
        <v>124.74000000000001</v>
      </c>
    </row>
    <row r="508" spans="1:13" x14ac:dyDescent="0.25">
      <c r="A508" s="4">
        <v>507</v>
      </c>
      <c r="B508" s="16">
        <v>45565</v>
      </c>
      <c r="C508" s="14" t="s">
        <v>484</v>
      </c>
      <c r="D508" s="15" t="s">
        <v>4</v>
      </c>
      <c r="E508" s="15" t="s">
        <v>671</v>
      </c>
      <c r="F508" s="14" t="s">
        <v>1</v>
      </c>
      <c r="G508" s="15" t="s">
        <v>2</v>
      </c>
      <c r="H508" s="15" t="s">
        <v>78</v>
      </c>
      <c r="I508" s="14" t="s">
        <v>3</v>
      </c>
      <c r="J508" s="24">
        <f>110.24-10</f>
        <v>100.24</v>
      </c>
      <c r="K508" s="24">
        <v>0</v>
      </c>
      <c r="L508" s="11">
        <f>J508+K508</f>
        <v>100.24</v>
      </c>
    </row>
    <row r="509" spans="1:13" x14ac:dyDescent="0.25">
      <c r="A509" s="4">
        <v>508</v>
      </c>
      <c r="B509" s="16">
        <v>45565</v>
      </c>
      <c r="C509" s="14" t="s">
        <v>484</v>
      </c>
      <c r="D509" s="15" t="s">
        <v>4</v>
      </c>
      <c r="E509" s="15" t="s">
        <v>672</v>
      </c>
      <c r="F509" s="14" t="s">
        <v>1</v>
      </c>
      <c r="G509" s="15" t="s">
        <v>2</v>
      </c>
      <c r="H509" s="15" t="s">
        <v>78</v>
      </c>
      <c r="I509" s="14" t="s">
        <v>3</v>
      </c>
      <c r="J509" s="24">
        <f>266.74-21</f>
        <v>245.74</v>
      </c>
      <c r="K509" s="24">
        <v>0</v>
      </c>
      <c r="L509" s="11">
        <f>J509+K509</f>
        <v>245.74</v>
      </c>
    </row>
    <row r="510" spans="1:13" x14ac:dyDescent="0.25">
      <c r="A510" s="4">
        <v>509</v>
      </c>
      <c r="B510" s="16">
        <v>45565</v>
      </c>
      <c r="C510" s="14" t="s">
        <v>484</v>
      </c>
      <c r="D510" s="15" t="s">
        <v>4</v>
      </c>
      <c r="E510" s="15" t="s">
        <v>673</v>
      </c>
      <c r="F510" s="14" t="s">
        <v>1</v>
      </c>
      <c r="G510" s="15" t="s">
        <v>2</v>
      </c>
      <c r="H510" s="15" t="s">
        <v>78</v>
      </c>
      <c r="I510" s="14" t="s">
        <v>3</v>
      </c>
      <c r="J510" s="24">
        <v>10</v>
      </c>
      <c r="K510" s="24">
        <v>0</v>
      </c>
      <c r="L510" s="11">
        <f>J510+K510</f>
        <v>10</v>
      </c>
    </row>
    <row r="511" spans="1:13" x14ac:dyDescent="0.25">
      <c r="A511" s="4">
        <v>510</v>
      </c>
      <c r="B511" s="16">
        <v>45565</v>
      </c>
      <c r="C511" s="14" t="s">
        <v>484</v>
      </c>
      <c r="D511" s="15" t="s">
        <v>4</v>
      </c>
      <c r="E511" s="15" t="s">
        <v>674</v>
      </c>
      <c r="F511" s="14" t="s">
        <v>1</v>
      </c>
      <c r="G511" s="15" t="s">
        <v>2</v>
      </c>
      <c r="H511" s="15" t="s">
        <v>78</v>
      </c>
      <c r="I511" s="14" t="s">
        <v>3</v>
      </c>
      <c r="J511" s="24">
        <f>351.5-2</f>
        <v>349.5</v>
      </c>
      <c r="K511" s="24">
        <v>0</v>
      </c>
      <c r="L511" s="11">
        <f>J511+K511</f>
        <v>349.5</v>
      </c>
    </row>
    <row r="512" spans="1:13" x14ac:dyDescent="0.25">
      <c r="A512" s="28">
        <v>511</v>
      </c>
      <c r="B512" s="16">
        <v>45565</v>
      </c>
      <c r="C512" s="14" t="s">
        <v>484</v>
      </c>
      <c r="D512" s="15" t="s">
        <v>11</v>
      </c>
      <c r="E512" s="15" t="s">
        <v>675</v>
      </c>
      <c r="F512" s="14" t="s">
        <v>1</v>
      </c>
      <c r="G512" s="15" t="s">
        <v>2</v>
      </c>
      <c r="H512" s="15" t="s">
        <v>78</v>
      </c>
      <c r="I512" s="14" t="s">
        <v>3</v>
      </c>
      <c r="J512" s="24">
        <f>1009.51-37.04</f>
        <v>972.47</v>
      </c>
      <c r="K512" s="24">
        <v>83.25</v>
      </c>
      <c r="L512" s="11">
        <f>J512+K512</f>
        <v>1055.72</v>
      </c>
    </row>
    <row r="513" spans="1:12" x14ac:dyDescent="0.25">
      <c r="A513" s="4">
        <v>512</v>
      </c>
      <c r="B513" s="16">
        <v>45565</v>
      </c>
      <c r="C513" s="14" t="s">
        <v>484</v>
      </c>
      <c r="D513" s="15" t="s">
        <v>11</v>
      </c>
      <c r="E513" s="15" t="s">
        <v>676</v>
      </c>
      <c r="F513" s="14" t="s">
        <v>1</v>
      </c>
      <c r="G513" s="15" t="s">
        <v>2</v>
      </c>
      <c r="H513" s="15" t="s">
        <v>78</v>
      </c>
      <c r="I513" s="14" t="s">
        <v>3</v>
      </c>
      <c r="J513" s="24">
        <f>1337.33-112.03</f>
        <v>1225.3</v>
      </c>
      <c r="K513" s="24">
        <v>136.30000000000001</v>
      </c>
      <c r="L513" s="11">
        <f>J513+K513</f>
        <v>1361.6</v>
      </c>
    </row>
    <row r="514" spans="1:12" x14ac:dyDescent="0.25">
      <c r="A514" s="4">
        <v>513</v>
      </c>
      <c r="B514" s="16">
        <v>45565</v>
      </c>
      <c r="C514" s="14" t="s">
        <v>484</v>
      </c>
      <c r="D514" s="15" t="s">
        <v>11</v>
      </c>
      <c r="E514" s="15" t="s">
        <v>677</v>
      </c>
      <c r="F514" s="14" t="s">
        <v>1</v>
      </c>
      <c r="G514" s="15" t="s">
        <v>2</v>
      </c>
      <c r="H514" s="15" t="s">
        <v>678</v>
      </c>
      <c r="I514" s="14" t="s">
        <v>679</v>
      </c>
      <c r="J514" s="24">
        <v>290.18</v>
      </c>
      <c r="K514" s="24">
        <v>4.83</v>
      </c>
      <c r="L514" s="11">
        <f>J514+K514</f>
        <v>295.01</v>
      </c>
    </row>
    <row r="515" spans="1:12" x14ac:dyDescent="0.25">
      <c r="A515" s="4">
        <v>514</v>
      </c>
      <c r="B515" s="16">
        <v>45565</v>
      </c>
      <c r="C515" s="14" t="s">
        <v>484</v>
      </c>
      <c r="D515" s="15" t="s">
        <v>11</v>
      </c>
      <c r="E515" s="15" t="s">
        <v>625</v>
      </c>
      <c r="F515" s="14" t="s">
        <v>51</v>
      </c>
      <c r="G515" s="15" t="s">
        <v>2</v>
      </c>
      <c r="H515" s="15" t="s">
        <v>98</v>
      </c>
      <c r="I515" s="14" t="s">
        <v>99</v>
      </c>
      <c r="J515" s="24">
        <v>87.93</v>
      </c>
      <c r="K515" s="24">
        <v>14.07</v>
      </c>
      <c r="L515" s="11">
        <f>J515+K515</f>
        <v>102</v>
      </c>
    </row>
    <row r="516" spans="1:12" x14ac:dyDescent="0.25">
      <c r="A516" s="4">
        <v>515</v>
      </c>
      <c r="B516" s="16">
        <v>45565</v>
      </c>
      <c r="C516" s="14" t="s">
        <v>484</v>
      </c>
      <c r="D516" s="15" t="s">
        <v>11</v>
      </c>
      <c r="E516" s="15" t="s">
        <v>680</v>
      </c>
      <c r="F516" s="14" t="s">
        <v>1</v>
      </c>
      <c r="G516" s="15" t="s">
        <v>2</v>
      </c>
      <c r="H516" s="15" t="s">
        <v>19</v>
      </c>
      <c r="I516" s="14" t="s">
        <v>20</v>
      </c>
      <c r="J516" s="24">
        <v>110.34</v>
      </c>
      <c r="K516" s="24">
        <v>17.66</v>
      </c>
      <c r="L516" s="11">
        <f>J516+K516</f>
        <v>128</v>
      </c>
    </row>
    <row r="517" spans="1:12" x14ac:dyDescent="0.25">
      <c r="A517" s="4">
        <v>516</v>
      </c>
      <c r="B517" s="16">
        <v>45565</v>
      </c>
      <c r="C517" s="14" t="s">
        <v>484</v>
      </c>
      <c r="D517" s="15" t="s">
        <v>11</v>
      </c>
      <c r="E517" s="15" t="s">
        <v>683</v>
      </c>
      <c r="F517" s="14" t="s">
        <v>1</v>
      </c>
      <c r="G517" s="15" t="s">
        <v>2</v>
      </c>
      <c r="H517" s="15" t="s">
        <v>681</v>
      </c>
      <c r="I517" s="14" t="s">
        <v>682</v>
      </c>
      <c r="J517" s="24">
        <v>189.66</v>
      </c>
      <c r="K517" s="24">
        <v>30.34</v>
      </c>
      <c r="L517" s="11">
        <f>J517+K517</f>
        <v>220</v>
      </c>
    </row>
    <row r="518" spans="1:12" x14ac:dyDescent="0.25">
      <c r="A518" s="4">
        <v>517</v>
      </c>
      <c r="B518" s="16">
        <v>45565</v>
      </c>
      <c r="C518" s="14" t="s">
        <v>484</v>
      </c>
      <c r="D518" s="15" t="s">
        <v>11</v>
      </c>
      <c r="E518" s="15" t="s">
        <v>684</v>
      </c>
      <c r="F518" s="14" t="s">
        <v>1</v>
      </c>
      <c r="G518" s="15" t="s">
        <v>2</v>
      </c>
      <c r="H518" s="15" t="s">
        <v>17</v>
      </c>
      <c r="I518" s="14" t="s">
        <v>18</v>
      </c>
      <c r="J518" s="24">
        <v>258.36</v>
      </c>
      <c r="K518" s="24">
        <v>41.34</v>
      </c>
      <c r="L518" s="11">
        <f>J518+K518</f>
        <v>299.70000000000005</v>
      </c>
    </row>
    <row r="519" spans="1:12" x14ac:dyDescent="0.25">
      <c r="A519" s="4">
        <v>518</v>
      </c>
      <c r="B519" s="16">
        <v>45565</v>
      </c>
      <c r="C519" s="14" t="s">
        <v>484</v>
      </c>
      <c r="D519" s="15" t="s">
        <v>11</v>
      </c>
      <c r="E519" s="15" t="s">
        <v>685</v>
      </c>
      <c r="F519" s="14" t="s">
        <v>1</v>
      </c>
      <c r="G519" s="15" t="s">
        <v>2</v>
      </c>
      <c r="H519" s="15" t="s">
        <v>23</v>
      </c>
      <c r="I519" s="14" t="s">
        <v>24</v>
      </c>
      <c r="J519" s="24">
        <v>63.19</v>
      </c>
      <c r="K519" s="24">
        <f>4.3+1.52</f>
        <v>5.82</v>
      </c>
      <c r="L519" s="11">
        <f>J519+K519</f>
        <v>69.009999999999991</v>
      </c>
    </row>
    <row r="520" spans="1:12" x14ac:dyDescent="0.25">
      <c r="A520" s="4">
        <v>519</v>
      </c>
      <c r="B520" s="16">
        <v>45565</v>
      </c>
      <c r="C520" s="14" t="s">
        <v>484</v>
      </c>
      <c r="D520" s="15" t="s">
        <v>11</v>
      </c>
      <c r="E520" s="15" t="s">
        <v>688</v>
      </c>
      <c r="F520" s="14" t="s">
        <v>53</v>
      </c>
      <c r="G520" s="15" t="s">
        <v>2</v>
      </c>
      <c r="H520" s="15" t="s">
        <v>686</v>
      </c>
      <c r="I520" s="14" t="s">
        <v>687</v>
      </c>
      <c r="J520" s="24">
        <v>1550.86</v>
      </c>
      <c r="K520" s="24">
        <v>248.14</v>
      </c>
      <c r="L520" s="11">
        <f>J520+K520</f>
        <v>1799</v>
      </c>
    </row>
    <row r="521" spans="1:12" x14ac:dyDescent="0.25">
      <c r="A521" s="4">
        <v>520</v>
      </c>
      <c r="B521" s="16">
        <v>45565</v>
      </c>
      <c r="C521" s="14" t="s">
        <v>484</v>
      </c>
      <c r="D521" s="15" t="s">
        <v>0</v>
      </c>
      <c r="E521" s="15" t="s">
        <v>631</v>
      </c>
      <c r="F521" s="14" t="s">
        <v>8</v>
      </c>
      <c r="G521" s="15" t="s">
        <v>2</v>
      </c>
      <c r="H521" s="15" t="s">
        <v>25</v>
      </c>
      <c r="I521" s="14" t="s">
        <v>26</v>
      </c>
      <c r="J521" s="24">
        <v>255.23</v>
      </c>
      <c r="K521" s="24">
        <v>39.770000000000003</v>
      </c>
      <c r="L521" s="11">
        <f>J521+K521</f>
        <v>295</v>
      </c>
    </row>
    <row r="522" spans="1:12" x14ac:dyDescent="0.25">
      <c r="A522" s="4">
        <v>521</v>
      </c>
      <c r="B522" s="16">
        <v>45565</v>
      </c>
      <c r="C522" s="14" t="s">
        <v>484</v>
      </c>
      <c r="D522" s="15" t="s">
        <v>11</v>
      </c>
      <c r="E522" s="15" t="s">
        <v>689</v>
      </c>
      <c r="F522" s="14" t="s">
        <v>1</v>
      </c>
      <c r="G522" s="15" t="s">
        <v>2</v>
      </c>
      <c r="H522" s="15" t="s">
        <v>690</v>
      </c>
      <c r="I522" s="14" t="s">
        <v>691</v>
      </c>
      <c r="J522" s="24">
        <v>383.62</v>
      </c>
      <c r="K522" s="24">
        <v>61.38</v>
      </c>
      <c r="L522" s="11">
        <f>J522+K522</f>
        <v>445</v>
      </c>
    </row>
    <row r="523" spans="1:12" x14ac:dyDescent="0.25">
      <c r="A523" s="4">
        <v>522</v>
      </c>
      <c r="B523" s="16">
        <v>45565</v>
      </c>
      <c r="C523" s="14" t="s">
        <v>484</v>
      </c>
      <c r="D523" s="15" t="s">
        <v>95</v>
      </c>
      <c r="E523" s="15" t="s">
        <v>721</v>
      </c>
      <c r="F523" s="14" t="s">
        <v>8</v>
      </c>
      <c r="G523" s="15" t="s">
        <v>2</v>
      </c>
      <c r="H523" s="15" t="s">
        <v>106</v>
      </c>
      <c r="I523" s="14" t="s">
        <v>107</v>
      </c>
      <c r="J523" s="24">
        <v>606.02</v>
      </c>
      <c r="K523" s="24">
        <v>93.98</v>
      </c>
      <c r="L523" s="11">
        <f>J523+K523</f>
        <v>700</v>
      </c>
    </row>
    <row r="524" spans="1:12" x14ac:dyDescent="0.25">
      <c r="A524" s="4">
        <v>523</v>
      </c>
      <c r="B524" s="16">
        <v>45565</v>
      </c>
      <c r="C524" s="14" t="s">
        <v>484</v>
      </c>
      <c r="D524" s="15" t="s">
        <v>95</v>
      </c>
      <c r="E524" s="15" t="s">
        <v>724</v>
      </c>
      <c r="F524" s="14" t="s">
        <v>1</v>
      </c>
      <c r="G524" s="15" t="s">
        <v>2</v>
      </c>
      <c r="H524" s="15" t="s">
        <v>723</v>
      </c>
      <c r="I524" s="14" t="s">
        <v>722</v>
      </c>
      <c r="J524" s="24">
        <v>520</v>
      </c>
      <c r="K524" s="24">
        <v>0</v>
      </c>
      <c r="L524" s="11">
        <f>J524+K524</f>
        <v>520</v>
      </c>
    </row>
    <row r="525" spans="1:12" x14ac:dyDescent="0.25">
      <c r="A525" s="4">
        <v>524</v>
      </c>
      <c r="B525" s="16">
        <v>45565</v>
      </c>
      <c r="C525" s="14" t="s">
        <v>484</v>
      </c>
      <c r="D525" s="15" t="s">
        <v>95</v>
      </c>
      <c r="E525" s="15" t="s">
        <v>725</v>
      </c>
      <c r="F525" s="14" t="s">
        <v>1</v>
      </c>
      <c r="G525" s="15" t="s">
        <v>2</v>
      </c>
      <c r="H525" s="15" t="s">
        <v>23</v>
      </c>
      <c r="I525" s="14" t="s">
        <v>24</v>
      </c>
      <c r="J525" s="24">
        <v>174.14</v>
      </c>
      <c r="K525" s="24">
        <v>27.86</v>
      </c>
      <c r="L525" s="11">
        <f>J525+K525</f>
        <v>202</v>
      </c>
    </row>
    <row r="526" spans="1:12" x14ac:dyDescent="0.25">
      <c r="A526" s="4">
        <v>525</v>
      </c>
      <c r="B526" s="16">
        <v>45565</v>
      </c>
      <c r="C526" s="14" t="s">
        <v>484</v>
      </c>
      <c r="D526" s="15" t="s">
        <v>732</v>
      </c>
      <c r="E526" s="15" t="s">
        <v>731</v>
      </c>
      <c r="F526" s="14" t="s">
        <v>1</v>
      </c>
      <c r="G526" s="15" t="s">
        <v>2</v>
      </c>
      <c r="H526" s="15" t="s">
        <v>39</v>
      </c>
      <c r="I526" s="14" t="s">
        <v>40</v>
      </c>
      <c r="J526" s="24">
        <v>1151.5</v>
      </c>
      <c r="K526" s="24">
        <f>17.34+16.22</f>
        <v>33.56</v>
      </c>
      <c r="L526" s="11">
        <f>J526+K526</f>
        <v>1185.06</v>
      </c>
    </row>
    <row r="527" spans="1:12" x14ac:dyDescent="0.25">
      <c r="A527" s="28">
        <v>526</v>
      </c>
      <c r="B527" s="16">
        <v>45565</v>
      </c>
      <c r="C527" s="14" t="s">
        <v>484</v>
      </c>
      <c r="D527" s="15" t="s">
        <v>732</v>
      </c>
      <c r="E527" s="15" t="s">
        <v>735</v>
      </c>
      <c r="F527" s="14" t="s">
        <v>8</v>
      </c>
      <c r="G527" s="15" t="s">
        <v>2</v>
      </c>
      <c r="H527" s="15" t="s">
        <v>733</v>
      </c>
      <c r="I527" s="14" t="s">
        <v>734</v>
      </c>
      <c r="J527" s="24">
        <v>804.61</v>
      </c>
      <c r="K527" s="24">
        <v>124.89</v>
      </c>
      <c r="L527" s="11">
        <f>J527+K527</f>
        <v>929.5</v>
      </c>
    </row>
    <row r="528" spans="1:12" x14ac:dyDescent="0.25">
      <c r="A528" s="4">
        <v>527</v>
      </c>
      <c r="B528" s="16">
        <v>45565</v>
      </c>
      <c r="C528" s="14" t="s">
        <v>484</v>
      </c>
      <c r="D528" s="15" t="s">
        <v>732</v>
      </c>
      <c r="E528" s="15" t="s">
        <v>738</v>
      </c>
      <c r="F528" s="14" t="s">
        <v>1</v>
      </c>
      <c r="G528" s="15" t="s">
        <v>2</v>
      </c>
      <c r="H528" s="15" t="s">
        <v>49</v>
      </c>
      <c r="I528" s="14" t="s">
        <v>50</v>
      </c>
      <c r="J528" s="24">
        <v>266.38</v>
      </c>
      <c r="K528" s="24">
        <v>42.62</v>
      </c>
      <c r="L528" s="11">
        <f>J528+K528</f>
        <v>309</v>
      </c>
    </row>
    <row r="529" spans="1:12" x14ac:dyDescent="0.25">
      <c r="A529" s="4">
        <v>528</v>
      </c>
      <c r="B529" s="29">
        <v>45473</v>
      </c>
      <c r="C529" s="4" t="s">
        <v>874</v>
      </c>
      <c r="D529" s="7" t="s">
        <v>875</v>
      </c>
      <c r="E529" s="7">
        <v>407666</v>
      </c>
      <c r="F529" s="4" t="s">
        <v>8</v>
      </c>
      <c r="G529" s="4" t="s">
        <v>786</v>
      </c>
      <c r="H529" s="7" t="s">
        <v>816</v>
      </c>
      <c r="I529" s="28" t="s">
        <v>817</v>
      </c>
      <c r="J529" s="24">
        <v>432.95</v>
      </c>
      <c r="K529" s="24">
        <v>67.05</v>
      </c>
      <c r="L529" s="11">
        <f t="shared" ref="L529:L541" si="1">J529+K529</f>
        <v>500</v>
      </c>
    </row>
    <row r="530" spans="1:12" x14ac:dyDescent="0.25">
      <c r="A530" s="4">
        <v>529</v>
      </c>
      <c r="B530" s="29">
        <v>45421</v>
      </c>
      <c r="C530" s="4" t="s">
        <v>66</v>
      </c>
      <c r="D530" s="7" t="s">
        <v>875</v>
      </c>
      <c r="E530" s="7" t="s">
        <v>876</v>
      </c>
      <c r="F530" s="4" t="s">
        <v>877</v>
      </c>
      <c r="G530" s="4" t="s">
        <v>878</v>
      </c>
      <c r="H530" s="7" t="s">
        <v>879</v>
      </c>
      <c r="I530" s="28" t="s">
        <v>880</v>
      </c>
      <c r="J530" s="24">
        <v>50000</v>
      </c>
      <c r="K530" s="24">
        <v>8000</v>
      </c>
      <c r="L530" s="11">
        <f t="shared" si="1"/>
        <v>58000</v>
      </c>
    </row>
    <row r="531" spans="1:12" x14ac:dyDescent="0.25">
      <c r="A531" s="4">
        <v>530</v>
      </c>
      <c r="B531" s="29">
        <v>45426</v>
      </c>
      <c r="C531" s="4" t="s">
        <v>66</v>
      </c>
      <c r="D531" s="7" t="s">
        <v>875</v>
      </c>
      <c r="E531" s="7" t="s">
        <v>881</v>
      </c>
      <c r="F531" s="4" t="s">
        <v>882</v>
      </c>
      <c r="G531" s="4" t="s">
        <v>878</v>
      </c>
      <c r="H531" s="7" t="s">
        <v>883</v>
      </c>
      <c r="I531" s="28" t="s">
        <v>884</v>
      </c>
      <c r="J531" s="24">
        <v>32758.66</v>
      </c>
      <c r="K531" s="24">
        <v>5241.3900000000003</v>
      </c>
      <c r="L531" s="11">
        <f t="shared" si="1"/>
        <v>38000.050000000003</v>
      </c>
    </row>
    <row r="532" spans="1:12" x14ac:dyDescent="0.25">
      <c r="A532" s="4">
        <v>531</v>
      </c>
      <c r="B532" s="29">
        <v>45435</v>
      </c>
      <c r="C532" s="4" t="s">
        <v>66</v>
      </c>
      <c r="D532" s="7" t="s">
        <v>875</v>
      </c>
      <c r="E532" s="7" t="s">
        <v>885</v>
      </c>
      <c r="F532" s="4"/>
      <c r="G532" s="4" t="s">
        <v>878</v>
      </c>
      <c r="H532" s="7" t="s">
        <v>886</v>
      </c>
      <c r="I532" s="28" t="s">
        <v>887</v>
      </c>
      <c r="J532" s="24">
        <v>235255.17</v>
      </c>
      <c r="K532" s="24">
        <v>37640.83</v>
      </c>
      <c r="L532" s="11">
        <f t="shared" si="1"/>
        <v>272896</v>
      </c>
    </row>
    <row r="533" spans="1:12" x14ac:dyDescent="0.25">
      <c r="A533" s="4">
        <v>532</v>
      </c>
      <c r="B533" s="29">
        <v>45469</v>
      </c>
      <c r="C533" s="4" t="s">
        <v>874</v>
      </c>
      <c r="D533" s="7" t="s">
        <v>875</v>
      </c>
      <c r="E533" s="7" t="s">
        <v>888</v>
      </c>
      <c r="F533" s="4" t="s">
        <v>889</v>
      </c>
      <c r="G533" s="4" t="s">
        <v>890</v>
      </c>
      <c r="H533" s="7" t="s">
        <v>891</v>
      </c>
      <c r="I533" s="28" t="s">
        <v>892</v>
      </c>
      <c r="J533" s="24">
        <v>51336.2</v>
      </c>
      <c r="K533" s="24">
        <v>8213.7900000000009</v>
      </c>
      <c r="L533" s="11">
        <f t="shared" si="1"/>
        <v>59549.99</v>
      </c>
    </row>
    <row r="534" spans="1:12" x14ac:dyDescent="0.25">
      <c r="A534" s="4">
        <v>533</v>
      </c>
      <c r="B534" s="29">
        <v>45468</v>
      </c>
      <c r="C534" s="4" t="s">
        <v>874</v>
      </c>
      <c r="D534" s="7" t="s">
        <v>875</v>
      </c>
      <c r="E534" s="7" t="s">
        <v>893</v>
      </c>
      <c r="F534" s="4" t="s">
        <v>894</v>
      </c>
      <c r="G534" s="4" t="s">
        <v>890</v>
      </c>
      <c r="H534" s="7" t="s">
        <v>895</v>
      </c>
      <c r="I534" s="28" t="s">
        <v>896</v>
      </c>
      <c r="J534" s="24">
        <v>10534.88</v>
      </c>
      <c r="K534" s="24">
        <v>1685.57</v>
      </c>
      <c r="L534" s="11">
        <f t="shared" si="1"/>
        <v>12220.449999999999</v>
      </c>
    </row>
    <row r="535" spans="1:12" x14ac:dyDescent="0.25">
      <c r="A535" s="4">
        <v>534</v>
      </c>
      <c r="B535" s="29">
        <v>45458</v>
      </c>
      <c r="C535" s="4" t="s">
        <v>874</v>
      </c>
      <c r="D535" s="7" t="s">
        <v>875</v>
      </c>
      <c r="E535" s="7" t="s">
        <v>897</v>
      </c>
      <c r="F535" s="4" t="s">
        <v>898</v>
      </c>
      <c r="G535" s="4" t="s">
        <v>890</v>
      </c>
      <c r="H535" s="7" t="s">
        <v>899</v>
      </c>
      <c r="I535" s="28" t="s">
        <v>72</v>
      </c>
      <c r="J535" s="24">
        <f>7654.31-1212.37</f>
        <v>6441.9400000000005</v>
      </c>
      <c r="K535" s="24">
        <v>1030.72</v>
      </c>
      <c r="L535" s="11">
        <f t="shared" si="1"/>
        <v>7472.6600000000008</v>
      </c>
    </row>
    <row r="536" spans="1:12" x14ac:dyDescent="0.25">
      <c r="A536" s="28">
        <v>535</v>
      </c>
      <c r="B536" s="29">
        <v>45458</v>
      </c>
      <c r="C536" s="4" t="s">
        <v>874</v>
      </c>
      <c r="D536" s="7" t="s">
        <v>875</v>
      </c>
      <c r="E536" s="7" t="s">
        <v>900</v>
      </c>
      <c r="F536" s="4" t="s">
        <v>901</v>
      </c>
      <c r="G536" s="4" t="s">
        <v>890</v>
      </c>
      <c r="H536" s="7" t="s">
        <v>41</v>
      </c>
      <c r="I536" s="28" t="s">
        <v>3</v>
      </c>
      <c r="J536" s="24">
        <v>1687.07</v>
      </c>
      <c r="K536" s="24">
        <v>269.93</v>
      </c>
      <c r="L536" s="11">
        <f t="shared" si="1"/>
        <v>1957</v>
      </c>
    </row>
    <row r="537" spans="1:12" x14ac:dyDescent="0.25">
      <c r="A537" s="4">
        <v>536</v>
      </c>
      <c r="B537" s="29">
        <v>45458</v>
      </c>
      <c r="C537" s="4" t="s">
        <v>874</v>
      </c>
      <c r="D537" s="7" t="s">
        <v>875</v>
      </c>
      <c r="E537" s="7" t="s">
        <v>902</v>
      </c>
      <c r="F537" s="4" t="s">
        <v>903</v>
      </c>
      <c r="G537" s="4" t="s">
        <v>890</v>
      </c>
      <c r="H537" s="7" t="s">
        <v>41</v>
      </c>
      <c r="I537" s="28" t="s">
        <v>3</v>
      </c>
      <c r="J537" s="24">
        <f>18911.41-4211.41</f>
        <v>14700</v>
      </c>
      <c r="K537" s="24">
        <v>2352</v>
      </c>
      <c r="L537" s="11">
        <f t="shared" si="1"/>
        <v>17052</v>
      </c>
    </row>
    <row r="538" spans="1:12" x14ac:dyDescent="0.25">
      <c r="A538" s="4">
        <v>537</v>
      </c>
      <c r="B538" s="29">
        <v>45462</v>
      </c>
      <c r="C538" s="4" t="s">
        <v>874</v>
      </c>
      <c r="D538" s="7" t="s">
        <v>875</v>
      </c>
      <c r="E538" s="7" t="s">
        <v>904</v>
      </c>
      <c r="F538" s="4" t="s">
        <v>905</v>
      </c>
      <c r="G538" s="4" t="s">
        <v>890</v>
      </c>
      <c r="H538" s="7" t="s">
        <v>906</v>
      </c>
      <c r="I538" s="28" t="s">
        <v>907</v>
      </c>
      <c r="J538" s="24">
        <v>90980.39</v>
      </c>
      <c r="K538" s="24">
        <v>14556.86</v>
      </c>
      <c r="L538" s="11">
        <f t="shared" si="1"/>
        <v>105537.25</v>
      </c>
    </row>
    <row r="539" spans="1:12" x14ac:dyDescent="0.25">
      <c r="A539" s="4">
        <v>538</v>
      </c>
      <c r="B539" s="29">
        <v>45467</v>
      </c>
      <c r="C539" s="4" t="s">
        <v>874</v>
      </c>
      <c r="D539" s="7" t="s">
        <v>875</v>
      </c>
      <c r="E539" s="7" t="s">
        <v>908</v>
      </c>
      <c r="F539" s="4" t="s">
        <v>909</v>
      </c>
      <c r="G539" s="4" t="s">
        <v>890</v>
      </c>
      <c r="H539" s="7" t="s">
        <v>910</v>
      </c>
      <c r="I539" s="28" t="s">
        <v>911</v>
      </c>
      <c r="J539" s="24">
        <v>41911.21</v>
      </c>
      <c r="K539" s="24">
        <v>6705.79</v>
      </c>
      <c r="L539" s="11">
        <f t="shared" si="1"/>
        <v>48617</v>
      </c>
    </row>
    <row r="540" spans="1:12" x14ac:dyDescent="0.25">
      <c r="A540" s="4">
        <v>539</v>
      </c>
      <c r="B540" s="29">
        <v>45467</v>
      </c>
      <c r="C540" s="4" t="s">
        <v>874</v>
      </c>
      <c r="D540" s="7" t="s">
        <v>875</v>
      </c>
      <c r="E540" s="7" t="s">
        <v>912</v>
      </c>
      <c r="F540" s="4" t="s">
        <v>909</v>
      </c>
      <c r="G540" s="4" t="s">
        <v>890</v>
      </c>
      <c r="H540" s="7" t="s">
        <v>910</v>
      </c>
      <c r="I540" s="28" t="s">
        <v>911</v>
      </c>
      <c r="J540" s="24">
        <v>41911.21</v>
      </c>
      <c r="K540" s="24">
        <v>6705.79</v>
      </c>
      <c r="L540" s="11">
        <f t="shared" si="1"/>
        <v>48617</v>
      </c>
    </row>
    <row r="541" spans="1:12" x14ac:dyDescent="0.25">
      <c r="A541" s="4">
        <v>540</v>
      </c>
      <c r="B541" s="29">
        <v>45467</v>
      </c>
      <c r="C541" s="4" t="s">
        <v>874</v>
      </c>
      <c r="D541" s="7" t="s">
        <v>875</v>
      </c>
      <c r="E541" s="7" t="s">
        <v>913</v>
      </c>
      <c r="F541" s="4" t="s">
        <v>909</v>
      </c>
      <c r="G541" s="4" t="s">
        <v>890</v>
      </c>
      <c r="H541" s="7" t="s">
        <v>910</v>
      </c>
      <c r="I541" s="28" t="s">
        <v>911</v>
      </c>
      <c r="J541" s="24">
        <v>41911.21</v>
      </c>
      <c r="K541" s="24">
        <v>6705.79</v>
      </c>
      <c r="L541" s="11">
        <f t="shared" si="1"/>
        <v>48617</v>
      </c>
    </row>
  </sheetData>
  <sortState xmlns:xlrd2="http://schemas.microsoft.com/office/spreadsheetml/2017/richdata2" ref="B3:L528">
    <sortCondition ref="B2:B528"/>
  </sortState>
  <phoneticPr fontId="5" type="noConversion"/>
  <conditionalFormatting sqref="C37:C56">
    <cfRule type="timePeriod" dxfId="1" priority="2" timePeriod="lastWeek">
      <formula>AND(TODAY()-ROUNDDOWN(C37,0)&gt;=(WEEKDAY(TODAY())),TODAY()-ROUNDDOWN(C37,0)&lt;(WEEKDAY(TODAY())+7))</formula>
    </cfRule>
  </conditionalFormatting>
  <conditionalFormatting sqref="C506:C528">
    <cfRule type="timePeriod" dxfId="0" priority="1" timePeriod="lastWeek">
      <formula>AND(TODAY()-ROUNDDOWN(C506,0)&gt;=(WEEKDAY(TODAY())),TODAY()-ROUNDDOWN(C506,0)&lt;(WEEKDAY(TODAY())+7))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SINITINBAL</dc:creator>
  <cp:lastModifiedBy>SINITINBAL</cp:lastModifiedBy>
  <dcterms:created xsi:type="dcterms:W3CDTF">2024-06-20T18:40:51Z</dcterms:created>
  <dcterms:modified xsi:type="dcterms:W3CDTF">2024-10-24T20:15:11Z</dcterms:modified>
</cp:coreProperties>
</file>